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laamseoverheid.sharepoint.com/sites/dewi/vergader/EvaluatieCel/Gedeelde documenten/Uitgaventoetsingen-HO-en-SBO-2026/06-uitvoering/17-eindrapportering/03-Fin-rapp-pdf-en-bijlage/"/>
    </mc:Choice>
  </mc:AlternateContent>
  <xr:revisionPtr revIDLastSave="7" documentId="14_{DDFC1AB1-4A88-4BF3-81E7-8BD4821100C3}" xr6:coauthVersionLast="47" xr6:coauthVersionMax="47" xr10:uidLastSave="{C69B3867-3DBB-4051-B28D-48209D74C4B3}"/>
  <workbookProtection workbookAlgorithmName="SHA-512" workbookHashValue="ajJgavj9PVeSUruP6DLG3uVwxKLtPIYsGi44XGw8qwtrcZjlWmgFqENIMNVsf2XCeHeLkeXLNaUvl7z0jcU8NA==" workbookSaltValue="UQyNAghPVMYB37yuhahLEA==" workbookSpinCount="100000" lockStructure="1"/>
  <bookViews>
    <workbookView xWindow="-120" yWindow="-120" windowWidth="29040" windowHeight="17520" activeTab="3" xr2:uid="{1507C989-1F8E-473C-8B37-5ACF4E562151}"/>
  </bookViews>
  <sheets>
    <sheet name="Inleiding" sheetId="1" r:id="rId1"/>
    <sheet name="Besparingsvarianten" sheetId="2" r:id="rId2"/>
    <sheet name="Conclusie" sheetId="3" r:id="rId3"/>
    <sheet name="Detailinfo beleidsmaatregelen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3" i="4" l="1"/>
  <c r="R43" i="4"/>
  <c r="S43" i="4"/>
  <c r="T43" i="4"/>
  <c r="U43" i="4"/>
  <c r="V43" i="4"/>
  <c r="AF9" i="4" l="1"/>
  <c r="AF42" i="4" s="1"/>
  <c r="I5" i="1" s="1"/>
  <c r="I12" i="2" s="1"/>
  <c r="P43" i="4"/>
  <c r="AB41" i="4"/>
  <c r="AA41" i="4"/>
  <c r="Z41" i="4"/>
  <c r="Y41" i="4"/>
  <c r="X41" i="4"/>
  <c r="W41" i="4"/>
  <c r="AD37" i="4"/>
  <c r="AD36" i="4"/>
  <c r="AC35" i="4"/>
  <c r="AB35" i="4"/>
  <c r="AA35" i="4"/>
  <c r="Z35" i="4"/>
  <c r="Y35" i="4"/>
  <c r="X35" i="4"/>
  <c r="W35" i="4"/>
  <c r="AD34" i="4"/>
  <c r="AC33" i="4"/>
  <c r="AB33" i="4"/>
  <c r="AA33" i="4"/>
  <c r="Z33" i="4"/>
  <c r="Y33" i="4"/>
  <c r="X33" i="4"/>
  <c r="W33" i="4"/>
  <c r="AD32" i="4"/>
  <c r="AD31" i="4"/>
  <c r="AD30" i="4"/>
  <c r="AC29" i="4"/>
  <c r="AB29" i="4"/>
  <c r="AA29" i="4"/>
  <c r="Z29" i="4"/>
  <c r="Y29" i="4"/>
  <c r="X29" i="4"/>
  <c r="W29" i="4"/>
  <c r="AC28" i="4"/>
  <c r="AB28" i="4"/>
  <c r="AA28" i="4"/>
  <c r="Z28" i="4"/>
  <c r="Y28" i="4"/>
  <c r="X28" i="4"/>
  <c r="W28" i="4"/>
  <c r="AD25" i="4"/>
  <c r="AB24" i="4"/>
  <c r="AA24" i="4"/>
  <c r="Z24" i="4"/>
  <c r="Y24" i="4"/>
  <c r="X24" i="4"/>
  <c r="W24" i="4"/>
  <c r="AB23" i="4"/>
  <c r="AA23" i="4"/>
  <c r="Z23" i="4"/>
  <c r="Y23" i="4"/>
  <c r="X23" i="4"/>
  <c r="W23" i="4"/>
  <c r="AB22" i="4"/>
  <c r="AA22" i="4"/>
  <c r="Z22" i="4"/>
  <c r="Y22" i="4"/>
  <c r="X22" i="4"/>
  <c r="W22" i="4"/>
  <c r="AB21" i="4"/>
  <c r="AA21" i="4"/>
  <c r="Z21" i="4"/>
  <c r="Y21" i="4"/>
  <c r="X21" i="4"/>
  <c r="W21" i="4"/>
  <c r="AB18" i="4"/>
  <c r="Z18" i="4"/>
  <c r="Y18" i="4"/>
  <c r="X18" i="4"/>
  <c r="W18" i="4"/>
  <c r="F18" i="4"/>
  <c r="AA18" i="4" s="1"/>
  <c r="AB17" i="4"/>
  <c r="AA17" i="4"/>
  <c r="Z17" i="4"/>
  <c r="Y17" i="4"/>
  <c r="X17" i="4"/>
  <c r="W17" i="4"/>
  <c r="AB16" i="4"/>
  <c r="AA16" i="4"/>
  <c r="Z16" i="4"/>
  <c r="Y16" i="4"/>
  <c r="X16" i="4"/>
  <c r="W16" i="4"/>
  <c r="AB15" i="4"/>
  <c r="AA15" i="4"/>
  <c r="Z15" i="4"/>
  <c r="Y15" i="4"/>
  <c r="X15" i="4"/>
  <c r="W15" i="4"/>
  <c r="AB12" i="4"/>
  <c r="AA12" i="4"/>
  <c r="Z12" i="4"/>
  <c r="Y12" i="4"/>
  <c r="X12" i="4"/>
  <c r="W12" i="4"/>
  <c r="AB11" i="4"/>
  <c r="AA11" i="4"/>
  <c r="Z11" i="4"/>
  <c r="Y11" i="4"/>
  <c r="X11" i="4"/>
  <c r="W11" i="4"/>
  <c r="AC9" i="4"/>
  <c r="AB9" i="4"/>
  <c r="AA9" i="4"/>
  <c r="Z9" i="4"/>
  <c r="Y9" i="4"/>
  <c r="X9" i="4"/>
  <c r="W9" i="4"/>
  <c r="AD9" i="4" s="1"/>
  <c r="AD8" i="4"/>
  <c r="AD7" i="4"/>
  <c r="AD21" i="4" l="1"/>
  <c r="AD44" i="4"/>
  <c r="AD35" i="4"/>
  <c r="I6" i="2"/>
  <c r="I20" i="2"/>
  <c r="AD12" i="4"/>
  <c r="AD33" i="4"/>
  <c r="Y42" i="4"/>
  <c r="D5" i="1" s="1"/>
  <c r="AD23" i="4"/>
  <c r="Z42" i="4"/>
  <c r="E5" i="1" s="1"/>
  <c r="AD18" i="4"/>
  <c r="AD22" i="4"/>
  <c r="AD24" i="4"/>
  <c r="AD29" i="4"/>
  <c r="AC42" i="4"/>
  <c r="H5" i="1" s="1"/>
  <c r="AA42" i="4"/>
  <c r="F5" i="1" s="1"/>
  <c r="AD15" i="4"/>
  <c r="AD28" i="4"/>
  <c r="X42" i="4"/>
  <c r="C5" i="1" s="1"/>
  <c r="AB42" i="4"/>
  <c r="G5" i="1" s="1"/>
  <c r="AD11" i="4"/>
  <c r="AD17" i="4"/>
  <c r="AD41" i="4"/>
  <c r="AD16" i="4"/>
  <c r="W42" i="4"/>
  <c r="AD45" i="4" l="1"/>
  <c r="D20" i="2"/>
  <c r="D6" i="2"/>
  <c r="D12" i="2"/>
  <c r="G20" i="2"/>
  <c r="G6" i="2"/>
  <c r="G12" i="2"/>
  <c r="E20" i="2"/>
  <c r="E6" i="2"/>
  <c r="E12" i="2"/>
  <c r="F20" i="2"/>
  <c r="F6" i="2"/>
  <c r="F12" i="2"/>
  <c r="C12" i="2"/>
  <c r="C20" i="2"/>
  <c r="C6" i="2"/>
  <c r="H20" i="2"/>
  <c r="H6" i="2"/>
  <c r="H12" i="2"/>
  <c r="AD46" i="4"/>
  <c r="AD47" i="4" l="1"/>
  <c r="J5" i="1"/>
  <c r="J8" i="1" s="1"/>
  <c r="C9" i="3"/>
  <c r="C7" i="3"/>
  <c r="C6" i="3"/>
  <c r="H23" i="2"/>
  <c r="G23" i="2"/>
  <c r="F23" i="2"/>
  <c r="E23" i="2"/>
  <c r="D23" i="2"/>
  <c r="C23" i="2"/>
  <c r="H15" i="2"/>
  <c r="G15" i="2"/>
  <c r="F15" i="2"/>
  <c r="E15" i="2"/>
  <c r="D15" i="2"/>
  <c r="C15" i="2"/>
  <c r="H9" i="2"/>
  <c r="G9" i="2"/>
  <c r="F9" i="2"/>
  <c r="E9" i="2"/>
  <c r="D9" i="2"/>
  <c r="C9" i="2"/>
  <c r="C8" i="3" l="1"/>
  <c r="C10" i="3"/>
  <c r="I8" i="1"/>
  <c r="J12" i="2"/>
  <c r="J15" i="2" s="1"/>
  <c r="K5" i="1"/>
  <c r="K12" i="2" l="1"/>
  <c r="K15" i="2" s="1"/>
  <c r="I15" i="2"/>
  <c r="J20" i="2"/>
  <c r="D9" i="3"/>
  <c r="I23" i="2"/>
  <c r="D7" i="3"/>
  <c r="D6" i="3"/>
  <c r="J6" i="2"/>
  <c r="I9" i="2"/>
  <c r="K8" i="1"/>
  <c r="L5" i="1"/>
  <c r="L12" i="2" l="1"/>
  <c r="L15" i="2" s="1"/>
  <c r="K6" i="2"/>
  <c r="E6" i="3"/>
  <c r="J9" i="2"/>
  <c r="E7" i="3"/>
  <c r="D8" i="3"/>
  <c r="D10" i="3"/>
  <c r="J23" i="2"/>
  <c r="E9" i="3"/>
  <c r="K20" i="2"/>
  <c r="L8" i="1"/>
  <c r="M5" i="1"/>
  <c r="M8" i="1" s="1"/>
  <c r="M12" i="2" l="1"/>
  <c r="M15" i="2" s="1"/>
  <c r="E10" i="3"/>
  <c r="E8" i="3"/>
  <c r="F9" i="3"/>
  <c r="L20" i="2"/>
  <c r="K23" i="2"/>
  <c r="F6" i="3"/>
  <c r="L6" i="2"/>
  <c r="F7" i="3"/>
  <c r="K9" i="2"/>
  <c r="D8" i="1"/>
  <c r="E8" i="1"/>
  <c r="F8" i="1"/>
  <c r="G8" i="1"/>
  <c r="H8" i="1"/>
  <c r="C8" i="1"/>
  <c r="F8" i="3" l="1"/>
  <c r="L9" i="2"/>
  <c r="M6" i="2"/>
  <c r="G6" i="3"/>
  <c r="G7" i="3"/>
  <c r="G9" i="3"/>
  <c r="L23" i="2"/>
  <c r="M20" i="2"/>
  <c r="F10" i="3"/>
  <c r="G10" i="3" l="1"/>
  <c r="G8" i="3"/>
  <c r="M23" i="2"/>
  <c r="H9" i="3"/>
  <c r="H6" i="3"/>
  <c r="H7" i="3"/>
  <c r="M9" i="2"/>
  <c r="H8" i="3" l="1"/>
  <c r="H10" i="3"/>
</calcChain>
</file>

<file path=xl/sharedStrings.xml><?xml version="1.0" encoding="utf-8"?>
<sst xmlns="http://schemas.openxmlformats.org/spreadsheetml/2006/main" count="199" uniqueCount="91">
  <si>
    <t>Maatregelen binnen de scope van de uitgaventoetsingen "Evaluatie van de organisatie van de financiering van strategisch basisonderzoek" en "Evaluatie van de valorisatie van O&amp;O van de universiteiten en hogescholen ten bate van de Vlaamse economie"</t>
  </si>
  <si>
    <t>Jaar t-5</t>
  </si>
  <si>
    <t>Jaar t-4</t>
  </si>
  <si>
    <t>Jaar t-3</t>
  </si>
  <si>
    <t>Jaar t-2</t>
  </si>
  <si>
    <t>Jaar t-1</t>
  </si>
  <si>
    <t>Jaar t</t>
  </si>
  <si>
    <t>Jaar t+1</t>
  </si>
  <si>
    <t>Jaar t+2</t>
  </si>
  <si>
    <t>Jaar t+3</t>
  </si>
  <si>
    <t>Jaar t+4</t>
  </si>
  <si>
    <t>Jaar t+5</t>
  </si>
  <si>
    <t>2026 (BO)</t>
  </si>
  <si>
    <t>Situatie as is</t>
  </si>
  <si>
    <t>Realisatiecijfers</t>
  </si>
  <si>
    <t>Raming</t>
  </si>
  <si>
    <t>Beleidskost maatregel (*)</t>
  </si>
  <si>
    <t>(a)</t>
  </si>
  <si>
    <t>Kost voor beheer van de maatregel (personeel, werking, …)</t>
  </si>
  <si>
    <t>(b)</t>
  </si>
  <si>
    <t>Indien van toepassing: kost voor consultancy</t>
  </si>
  <si>
    <t xml:space="preserve">(c) </t>
  </si>
  <si>
    <t>Totale kost</t>
  </si>
  <si>
    <t>(d=a+b+c)</t>
  </si>
  <si>
    <t xml:space="preserve">Ramingen voor de periode 2027-2030 zijn gebaseerd op een indexering ten opzichte van vorig begrotingsjaar à rato van 1,8% </t>
  </si>
  <si>
    <t>Beleidskost maatregel</t>
  </si>
  <si>
    <t>Dit scenario leidt na invoering van de voorgestelde beleidsopties tot meerinkomsten voor de Vlaamse overheid op korte, middellange en lange termijn</t>
  </si>
  <si>
    <t>Totale kost: situatie as is</t>
  </si>
  <si>
    <t>(c=b-a)</t>
  </si>
  <si>
    <t>(d)</t>
  </si>
  <si>
    <t>(e=d-a)</t>
  </si>
  <si>
    <t>Maatregelen binnen de scope van uitgaventoetsingen "Evaluatie van de organisatie van de financiering van strategisch basisonderzoek" en "Evaluatie van de valorisatie van O&amp;O van de universiteiten en hogescholen ten bate van de Vlaamse economie"</t>
  </si>
  <si>
    <t>Org &amp; fin SBO</t>
  </si>
  <si>
    <t xml:space="preserve">Beide UT </t>
  </si>
  <si>
    <t>Valorisatie O&amp;O bij uniefs en hogescholen</t>
  </si>
  <si>
    <t>Definitieve kredieten 2019 - 2024; begrotingsaanpassing 2026/ budgetten in miljoen euro</t>
  </si>
  <si>
    <t>O&amp;O</t>
  </si>
  <si>
    <t>O&amp;V</t>
  </si>
  <si>
    <t>W&amp;T</t>
  </si>
  <si>
    <t>I. VIA HET DEPARTEMENT (EWI/)WEWIS</t>
  </si>
  <si>
    <t>BA 2025</t>
  </si>
  <si>
    <t>TOTAAL</t>
  </si>
  <si>
    <t>BO 2026</t>
  </si>
  <si>
    <t xml:space="preserve">A. Open financieringskanalen op initiatief van de ONDERZOEKER (voornamelijk bij een universiteit) voor  strategisch basis- en toegepast onderzoek evenals voor valorisatie </t>
  </si>
  <si>
    <t>1. FWO (voornamelijk de 5 universiteiten)</t>
  </si>
  <si>
    <t>FWO Strategisch Basisonderzoek - projecten</t>
  </si>
  <si>
    <t>SBO globaal (mandaten, projecten en thematisch)</t>
  </si>
  <si>
    <t>FWO Strategisch Basisonderzoek - mandaten</t>
  </si>
  <si>
    <t>FWO Toegepast Biomedisch Onderzoek</t>
  </si>
  <si>
    <t>2. Industriële Onderzoeksfondsen (IOF) (bij de vijf associaties)</t>
  </si>
  <si>
    <t>Interfaceactiviteiten</t>
  </si>
  <si>
    <t>Industriële onderzoeksfondsen (Projecten en mandaten)</t>
  </si>
  <si>
    <r>
      <t>B. De financiering van de vier strategische onderzoekscentra (SOC's), die een brugfunctie vervullen tussen fundamenteel en toegepast onderzoek</t>
    </r>
    <r>
      <rPr>
        <b/>
        <sz val="11"/>
        <rFont val="Calibri"/>
        <family val="2"/>
        <scheme val="minor"/>
      </rPr>
      <t xml:space="preserve"> (basissubsidie en O&amp;O-opstappen en -provisies)</t>
    </r>
  </si>
  <si>
    <t>Flanders Make</t>
  </si>
  <si>
    <t>imec</t>
  </si>
  <si>
    <t>VIB</t>
  </si>
  <si>
    <r>
      <t>VITO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(excl. subsidie referentietaken)</t>
    </r>
  </si>
  <si>
    <t>C. Financiering van domeinspecifieke onderzoeksprogramma's</t>
  </si>
  <si>
    <t>Artificiële intelligentie (AI)</t>
  </si>
  <si>
    <t>AI/Cybersecurity (CS)</t>
  </si>
  <si>
    <t>Cybersecurity</t>
  </si>
  <si>
    <t>RegMed</t>
  </si>
  <si>
    <t>FWO-domeinspecifiek/thematisch</t>
  </si>
  <si>
    <t xml:space="preserve">Niet afzonderlijk vermeld </t>
  </si>
  <si>
    <t>II. VIA VLAIO</t>
  </si>
  <si>
    <t>AI</t>
  </si>
  <si>
    <t>AI/CS</t>
  </si>
  <si>
    <t>Clusters (beperkt tot SBO in termen van toegekende steun)</t>
  </si>
  <si>
    <t>Projecten "Collectief O&amp;O en Collectieve kennisverspreiding" (COOCK)</t>
  </si>
  <si>
    <t>Innovatiemandaten</t>
  </si>
  <si>
    <t xml:space="preserve">Kennisdiffusie via Hogescholen </t>
  </si>
  <si>
    <t>Moonshots (toekomstgericht industrieel innovatieprogramma, toegekende steun)</t>
  </si>
  <si>
    <t>TETRA (Programma voor praktijkgericht onderzoek door hogescholen en geïntegreerde opleidingen in de universiteiten voor ondernemingen en non-profitorganisaties)</t>
  </si>
  <si>
    <t>III. VIA ANDERE BELEIDSDOMEINEN</t>
  </si>
  <si>
    <t>Praktijkgericht Wetenschappelijk Onderzoek (PWO)</t>
  </si>
  <si>
    <t>Gevat door UT organisatie financiering SBO</t>
  </si>
  <si>
    <t>Totaal</t>
  </si>
  <si>
    <t>Gevat door beide UT</t>
  </si>
  <si>
    <t>Raming op basis van vorige jaren en wijziging context vanaf 2026</t>
  </si>
  <si>
    <t xml:space="preserve">Middelen voor 2026 zijn gebaseerd op BO 2026, behalve voor de middelen 2026 van de clusters  (beperkt tot SBO in termen van toegekende steun)  waarvoor VLAOIO een raming heeft doorgegeven </t>
  </si>
  <si>
    <t>Er zijn onvoldoende gegevens beschikbaar om een raming te kunnen maken van de beheerskosten en de consultancykosten van de maatregelen binnen de scope ervan deze uitgaventoetsingen</t>
  </si>
  <si>
    <t>(*) Het detail voor de periode 2020-2025 en voor BO 2026 is opgenomen in een extra tabblad en is voor de periode 2020-2025 ook opgenomen in het rapport over beide uitgaventoetsingen</t>
  </si>
  <si>
    <t xml:space="preserve">Dit scenario leidt tot een disruptie van het Vlaamse O&amp;O&amp;I-systeem en tot een daling van de inkomsten van de Vlaamse overheid. Verder betekent dit scenario ook minder industriële inkomsten en inkomsten uit EU-programma's voor de actoren in dit systeem. </t>
  </si>
  <si>
    <t>Scenario "Valorisatieversterking als gezamenlijk engagement van alle O&amp;O&amp;I-actoren" (= scenario 2 in de eindrapportering)</t>
  </si>
  <si>
    <t>Totale kost scenario "Valorisatieversterking als gezamenlijk engagement van alle O&amp;O&amp;I-actoren"</t>
  </si>
  <si>
    <t>Totale kost scenario "Lineaire besparing van 10% in 2027" of "Gerichte afbouw met een totaalbesparing van 10% in 2027"</t>
  </si>
  <si>
    <t>Minderkost van dit scenario</t>
  </si>
  <si>
    <t>De projectgroepen stellen voor te opteren voor het scenario ""Valorisatieversterking als gezamenlijk engagement van alle O&amp;O&amp;I-actoren" (zie ook eindrapportering)</t>
  </si>
  <si>
    <t>Gevat door UT valorisatie O&amp;O bij uniefs en hogescholen ten bate van de Vlaamse economie</t>
  </si>
  <si>
    <t>Baekeland-mandaten</t>
  </si>
  <si>
    <t>Scenario "Lineaire besparing van 10% in 2027" of "Gerichte afbouw met een totaalbesparing van 10% in 2027" (= scenario's 3a en 3b in de eindrappportering)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</si>
</sst>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171717"/>
      <name val="Calibri"/>
      <family val="2"/>
      <scheme val="minor"/>
    </font>
    <font>
      <b/>
      <sz val="11"/>
      <color rgb="FF171717"/>
      <name val="Calibri"/>
      <family val="2"/>
      <scheme val="minor"/>
    </font>
    <font>
      <i/>
      <sz val="11"/>
      <color rgb="FF171717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ptos Narrow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vertical="center" wrapText="1"/>
    </xf>
    <xf numFmtId="0" fontId="0" fillId="2" borderId="1" xfId="0" applyFill="1" applyBorder="1"/>
    <xf numFmtId="4" fontId="0" fillId="0" borderId="1" xfId="0" applyNumberFormat="1" applyBorder="1"/>
    <xf numFmtId="4" fontId="6" fillId="0" borderId="1" xfId="0" applyNumberFormat="1" applyFont="1" applyBorder="1" applyAlignment="1">
      <alignment vertical="center" wrapText="1"/>
    </xf>
    <xf numFmtId="4" fontId="6" fillId="0" borderId="1" xfId="0" applyNumberFormat="1" applyFont="1" applyBorder="1"/>
    <xf numFmtId="0" fontId="6" fillId="0" borderId="0" xfId="0" applyFont="1"/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2" fontId="0" fillId="2" borderId="1" xfId="0" applyNumberFormat="1" applyFill="1" applyBorder="1"/>
    <xf numFmtId="0" fontId="3" fillId="0" borderId="0" xfId="0" applyFont="1" applyAlignment="1">
      <alignment vertical="center" wrapText="1"/>
    </xf>
    <xf numFmtId="4" fontId="0" fillId="0" borderId="0" xfId="0" applyNumberFormat="1"/>
    <xf numFmtId="4" fontId="6" fillId="0" borderId="0" xfId="0" applyNumberFormat="1" applyFont="1"/>
    <xf numFmtId="2" fontId="7" fillId="0" borderId="0" xfId="0" applyNumberFormat="1" applyFont="1"/>
    <xf numFmtId="4" fontId="7" fillId="0" borderId="0" xfId="0" applyNumberFormat="1" applyFont="1"/>
    <xf numFmtId="2" fontId="6" fillId="0" borderId="1" xfId="0" applyNumberFormat="1" applyFont="1" applyBorder="1" applyAlignment="1">
      <alignment vertical="center" wrapText="1"/>
    </xf>
    <xf numFmtId="2" fontId="6" fillId="0" borderId="1" xfId="0" applyNumberFormat="1" applyFont="1" applyBorder="1"/>
    <xf numFmtId="0" fontId="8" fillId="0" borderId="0" xfId="0" applyFont="1" applyAlignment="1">
      <alignment vertical="top" wrapText="1"/>
    </xf>
    <xf numFmtId="2" fontId="0" fillId="3" borderId="0" xfId="0" applyNumberFormat="1" applyFill="1" applyAlignment="1">
      <alignment vertical="top" wrapText="1"/>
    </xf>
    <xf numFmtId="2" fontId="0" fillId="4" borderId="0" xfId="0" applyNumberFormat="1" applyFill="1" applyAlignment="1">
      <alignment vertical="top" wrapText="1"/>
    </xf>
    <xf numFmtId="2" fontId="0" fillId="5" borderId="0" xfId="0" applyNumberFormat="1" applyFill="1" applyAlignment="1">
      <alignment vertical="top" wrapText="1"/>
    </xf>
    <xf numFmtId="2" fontId="0" fillId="0" borderId="0" xfId="0" applyNumberFormat="1" applyAlignment="1">
      <alignment vertical="top" wrapText="1"/>
    </xf>
    <xf numFmtId="2" fontId="0" fillId="6" borderId="0" xfId="0" applyNumberFormat="1" applyFill="1" applyAlignment="1">
      <alignment vertical="top" wrapText="1"/>
    </xf>
    <xf numFmtId="0" fontId="1" fillId="0" borderId="0" xfId="0" applyFont="1" applyAlignment="1">
      <alignment vertical="top" wrapText="1"/>
    </xf>
    <xf numFmtId="0" fontId="9" fillId="0" borderId="0" xfId="0" applyFont="1"/>
    <xf numFmtId="2" fontId="0" fillId="0" borderId="0" xfId="0" applyNumberFormat="1"/>
    <xf numFmtId="0" fontId="1" fillId="0" borderId="0" xfId="0" applyFont="1"/>
    <xf numFmtId="2" fontId="1" fillId="7" borderId="0" xfId="0" applyNumberFormat="1" applyFont="1" applyFill="1"/>
    <xf numFmtId="2" fontId="1" fillId="8" borderId="0" xfId="0" applyNumberFormat="1" applyFont="1" applyFill="1"/>
    <xf numFmtId="2" fontId="0" fillId="8" borderId="0" xfId="0" applyNumberFormat="1" applyFill="1"/>
    <xf numFmtId="2" fontId="1" fillId="9" borderId="0" xfId="0" applyNumberFormat="1" applyFont="1" applyFill="1"/>
    <xf numFmtId="2" fontId="0" fillId="9" borderId="0" xfId="0" applyNumberFormat="1" applyFill="1"/>
    <xf numFmtId="0" fontId="8" fillId="0" borderId="5" xfId="0" applyFont="1" applyBorder="1"/>
    <xf numFmtId="49" fontId="0" fillId="7" borderId="0" xfId="0" applyNumberFormat="1" applyFill="1" applyAlignment="1">
      <alignment horizontal="right"/>
    </xf>
    <xf numFmtId="49" fontId="0" fillId="8" borderId="0" xfId="0" applyNumberFormat="1" applyFill="1" applyAlignment="1">
      <alignment horizontal="right"/>
    </xf>
    <xf numFmtId="49" fontId="0" fillId="9" borderId="0" xfId="0" applyNumberFormat="1" applyFill="1" applyAlignment="1">
      <alignment horizontal="right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0" fillId="7" borderId="0" xfId="0" applyNumberFormat="1" applyFill="1" applyAlignment="1">
      <alignment vertical="top" wrapText="1"/>
    </xf>
    <xf numFmtId="2" fontId="0" fillId="8" borderId="0" xfId="0" applyNumberFormat="1" applyFill="1" applyAlignment="1">
      <alignment vertical="top" wrapText="1"/>
    </xf>
    <xf numFmtId="2" fontId="0" fillId="9" borderId="0" xfId="0" applyNumberFormat="1" applyFill="1" applyAlignment="1">
      <alignment vertical="top" wrapText="1"/>
    </xf>
    <xf numFmtId="0" fontId="1" fillId="0" borderId="0" xfId="0" applyFont="1" applyAlignment="1">
      <alignment horizontal="left"/>
    </xf>
    <xf numFmtId="2" fontId="0" fillId="7" borderId="0" xfId="0" applyNumberFormat="1" applyFill="1"/>
    <xf numFmtId="2" fontId="1" fillId="6" borderId="0" xfId="0" applyNumberFormat="1" applyFont="1" applyFill="1" applyAlignment="1">
      <alignment vertical="top" wrapText="1"/>
    </xf>
    <xf numFmtId="2" fontId="1" fillId="0" borderId="0" xfId="0" applyNumberFormat="1" applyFont="1"/>
    <xf numFmtId="0" fontId="10" fillId="5" borderId="0" xfId="0" applyFont="1" applyFill="1" applyAlignment="1">
      <alignment horizontal="left" indent="1"/>
    </xf>
    <xf numFmtId="2" fontId="6" fillId="9" borderId="0" xfId="0" applyNumberFormat="1" applyFont="1" applyFill="1"/>
    <xf numFmtId="2" fontId="0" fillId="5" borderId="0" xfId="0" applyNumberFormat="1" applyFill="1"/>
    <xf numFmtId="2" fontId="1" fillId="5" borderId="0" xfId="0" applyNumberFormat="1" applyFont="1" applyFill="1"/>
    <xf numFmtId="0" fontId="11" fillId="5" borderId="0" xfId="0" applyFont="1" applyFill="1" applyAlignment="1">
      <alignment horizontal="left" indent="1"/>
    </xf>
    <xf numFmtId="0" fontId="0" fillId="0" borderId="0" xfId="0" applyAlignment="1">
      <alignment horizontal="left" indent="1"/>
    </xf>
    <xf numFmtId="0" fontId="0" fillId="5" borderId="0" xfId="0" applyFill="1" applyAlignment="1">
      <alignment horizontal="left" indent="1"/>
    </xf>
    <xf numFmtId="2" fontId="0" fillId="5" borderId="0" xfId="0" applyNumberFormat="1" applyFill="1" applyAlignment="1">
      <alignment horizontal="right"/>
    </xf>
    <xf numFmtId="2" fontId="0" fillId="10" borderId="0" xfId="0" applyNumberFormat="1" applyFill="1"/>
    <xf numFmtId="2" fontId="0" fillId="0" borderId="0" xfId="0" applyNumberFormat="1" applyAlignment="1">
      <alignment horizontal="right"/>
    </xf>
    <xf numFmtId="0" fontId="0" fillId="4" borderId="0" xfId="0" applyFill="1" applyAlignment="1">
      <alignment horizontal="left" indent="1"/>
    </xf>
    <xf numFmtId="2" fontId="0" fillId="4" borderId="0" xfId="0" applyNumberFormat="1" applyFill="1"/>
    <xf numFmtId="2" fontId="0" fillId="4" borderId="0" xfId="0" applyNumberFormat="1" applyFill="1" applyAlignment="1">
      <alignment horizontal="right"/>
    </xf>
    <xf numFmtId="2" fontId="1" fillId="4" borderId="0" xfId="0" applyNumberFormat="1" applyFont="1" applyFill="1"/>
    <xf numFmtId="0" fontId="0" fillId="4" borderId="0" xfId="0" applyFill="1" applyAlignment="1">
      <alignment horizontal="left" wrapText="1"/>
    </xf>
    <xf numFmtId="2" fontId="1" fillId="4" borderId="0" xfId="0" applyNumberFormat="1" applyFont="1" applyFill="1" applyAlignment="1">
      <alignment vertical="top"/>
    </xf>
    <xf numFmtId="0" fontId="14" fillId="0" borderId="5" xfId="0" applyFont="1" applyBorder="1" applyAlignment="1">
      <alignment horizontal="left" vertical="top" wrapText="1"/>
    </xf>
    <xf numFmtId="2" fontId="1" fillId="5" borderId="0" xfId="0" applyNumberFormat="1" applyFont="1" applyFill="1" applyAlignment="1">
      <alignment vertical="top"/>
    </xf>
    <xf numFmtId="2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4" fontId="1" fillId="6" borderId="0" xfId="0" applyNumberFormat="1" applyFont="1" applyFill="1" applyAlignment="1">
      <alignment vertical="top" wrapText="1"/>
    </xf>
    <xf numFmtId="2" fontId="0" fillId="5" borderId="0" xfId="0" applyNumberFormat="1" applyFill="1" applyAlignment="1">
      <alignment vertical="top"/>
    </xf>
    <xf numFmtId="4" fontId="1" fillId="5" borderId="0" xfId="0" applyNumberFormat="1" applyFont="1" applyFill="1" applyAlignment="1">
      <alignment vertical="top"/>
    </xf>
    <xf numFmtId="4" fontId="1" fillId="0" borderId="0" xfId="0" applyNumberFormat="1" applyFont="1"/>
    <xf numFmtId="2" fontId="1" fillId="4" borderId="0" xfId="0" applyNumberFormat="1" applyFont="1" applyFill="1" applyAlignment="1">
      <alignment vertical="top" wrapText="1"/>
    </xf>
    <xf numFmtId="4" fontId="6" fillId="0" borderId="1" xfId="0" applyNumberFormat="1" applyFont="1" applyBorder="1" applyAlignment="1">
      <alignment vertical="top" wrapText="1"/>
    </xf>
    <xf numFmtId="0" fontId="3" fillId="0" borderId="2" xfId="0" applyFont="1" applyBorder="1" applyAlignment="1">
      <alignment vertical="center" wrapText="1"/>
    </xf>
    <xf numFmtId="0" fontId="0" fillId="0" borderId="3" xfId="0" applyBorder="1"/>
    <xf numFmtId="0" fontId="6" fillId="0" borderId="4" xfId="0" applyFont="1" applyBorder="1" applyAlignment="1">
      <alignment vertical="center" wrapText="1"/>
    </xf>
    <xf numFmtId="0" fontId="6" fillId="0" borderId="4" xfId="0" applyFont="1" applyBorder="1"/>
    <xf numFmtId="0" fontId="6" fillId="0" borderId="4" xfId="0" applyFont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757C9-BB28-4ECB-86B9-AC947C938E0C}">
  <dimension ref="A1:M13"/>
  <sheetViews>
    <sheetView zoomScale="102" workbookViewId="0">
      <selection activeCell="D5" sqref="D5"/>
    </sheetView>
  </sheetViews>
  <sheetFormatPr defaultRowHeight="15" x14ac:dyDescent="0.25"/>
  <cols>
    <col min="1" max="1" width="51.28515625" bestFit="1" customWidth="1"/>
    <col min="2" max="2" width="11.7109375" style="7" customWidth="1"/>
    <col min="3" max="13" width="14.28515625" customWidth="1"/>
  </cols>
  <sheetData>
    <row r="1" spans="1:13" x14ac:dyDescent="0.25">
      <c r="A1" s="82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</row>
    <row r="2" spans="1:13" x14ac:dyDescent="0.25">
      <c r="B2" s="5"/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7</v>
      </c>
      <c r="J2" s="8" t="s">
        <v>8</v>
      </c>
      <c r="K2" s="8" t="s">
        <v>9</v>
      </c>
      <c r="L2" s="8" t="s">
        <v>10</v>
      </c>
      <c r="M2" s="8" t="s">
        <v>11</v>
      </c>
    </row>
    <row r="3" spans="1:13" x14ac:dyDescent="0.25">
      <c r="A3" s="2"/>
      <c r="B3" s="5"/>
      <c r="C3" s="8">
        <v>2020</v>
      </c>
      <c r="D3" s="8">
        <v>2021</v>
      </c>
      <c r="E3" s="8">
        <v>2022</v>
      </c>
      <c r="F3" s="8">
        <v>2023</v>
      </c>
      <c r="G3" s="8">
        <v>2024</v>
      </c>
      <c r="H3" s="8">
        <v>2025</v>
      </c>
      <c r="I3" s="8" t="s">
        <v>12</v>
      </c>
      <c r="J3" s="8">
        <v>2027</v>
      </c>
      <c r="K3" s="8">
        <v>2028</v>
      </c>
      <c r="L3" s="8">
        <v>2029</v>
      </c>
      <c r="M3" s="8">
        <v>2030</v>
      </c>
    </row>
    <row r="4" spans="1:13" ht="30" x14ac:dyDescent="0.25">
      <c r="A4" s="3" t="s">
        <v>13</v>
      </c>
      <c r="B4" s="5"/>
      <c r="C4" s="4" t="s">
        <v>14</v>
      </c>
      <c r="D4" s="4" t="s">
        <v>14</v>
      </c>
      <c r="E4" s="4" t="s">
        <v>14</v>
      </c>
      <c r="F4" s="4" t="s">
        <v>14</v>
      </c>
      <c r="G4" s="4" t="s">
        <v>14</v>
      </c>
      <c r="H4" s="4" t="s">
        <v>15</v>
      </c>
      <c r="I4" s="4" t="s">
        <v>15</v>
      </c>
      <c r="J4" s="4" t="s">
        <v>15</v>
      </c>
      <c r="K4" s="4" t="s">
        <v>15</v>
      </c>
      <c r="L4" s="4" t="s">
        <v>15</v>
      </c>
      <c r="M4" s="4" t="s">
        <v>15</v>
      </c>
    </row>
    <row r="5" spans="1:13" x14ac:dyDescent="0.25">
      <c r="A5" s="2" t="s">
        <v>16</v>
      </c>
      <c r="B5" s="5" t="s">
        <v>17</v>
      </c>
      <c r="C5" s="9">
        <f>'Detailinfo beleidsmaatregelen'!X42</f>
        <v>544.37389699999994</v>
      </c>
      <c r="D5" s="9">
        <f>'Detailinfo beleidsmaatregelen'!Y42</f>
        <v>560.62503600000002</v>
      </c>
      <c r="E5" s="9">
        <f>'Detailinfo beleidsmaatregelen'!Z42</f>
        <v>616.0453452165375</v>
      </c>
      <c r="F5" s="9">
        <f>'Detailinfo beleidsmaatregelen'!AA42</f>
        <v>666.56884851000007</v>
      </c>
      <c r="G5" s="9">
        <f>'Detailinfo beleidsmaatregelen'!AB42</f>
        <v>711.58982825450425</v>
      </c>
      <c r="H5" s="9">
        <f>'Detailinfo beleidsmaatregelen'!AC42</f>
        <v>723.15052999999989</v>
      </c>
      <c r="I5" s="12">
        <f>'Detailinfo beleidsmaatregelen'!AF42</f>
        <v>728.67499999999984</v>
      </c>
      <c r="J5" s="12">
        <f>I5*1.018</f>
        <v>741.7911499999999</v>
      </c>
      <c r="K5" s="12">
        <f t="shared" ref="K5:M5" si="0">J5*1.018</f>
        <v>755.14339069999994</v>
      </c>
      <c r="L5" s="12">
        <f t="shared" si="0"/>
        <v>768.73597173259998</v>
      </c>
      <c r="M5" s="12">
        <f t="shared" si="0"/>
        <v>782.57321922378674</v>
      </c>
    </row>
    <row r="6" spans="1:13" x14ac:dyDescent="0.25">
      <c r="A6" s="1" t="s">
        <v>18</v>
      </c>
      <c r="B6" s="6" t="s">
        <v>19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x14ac:dyDescent="0.25">
      <c r="A7" s="1" t="s">
        <v>20</v>
      </c>
      <c r="B7" s="6" t="s">
        <v>21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 x14ac:dyDescent="0.25">
      <c r="A8" s="2" t="s">
        <v>22</v>
      </c>
      <c r="B8" s="5" t="s">
        <v>23</v>
      </c>
      <c r="C8" s="11">
        <f>SUM(C5:C7)</f>
        <v>544.37389699999994</v>
      </c>
      <c r="D8" s="11">
        <f t="shared" ref="D8:I8" si="1">SUM(D5:D7)</f>
        <v>560.62503600000002</v>
      </c>
      <c r="E8" s="11">
        <f t="shared" si="1"/>
        <v>616.0453452165375</v>
      </c>
      <c r="F8" s="11">
        <f t="shared" si="1"/>
        <v>666.56884851000007</v>
      </c>
      <c r="G8" s="11">
        <f t="shared" si="1"/>
        <v>711.58982825450425</v>
      </c>
      <c r="H8" s="11">
        <f t="shared" si="1"/>
        <v>723.15052999999989</v>
      </c>
      <c r="I8" s="13">
        <f t="shared" si="1"/>
        <v>728.67499999999984</v>
      </c>
      <c r="J8" s="13">
        <f t="shared" ref="J8" si="2">SUM(J5:J7)</f>
        <v>741.7911499999999</v>
      </c>
      <c r="K8" s="13">
        <f t="shared" ref="K8" si="3">SUM(K5:K7)</f>
        <v>755.14339069999994</v>
      </c>
      <c r="L8" s="13">
        <f t="shared" ref="L8" si="4">SUM(L5:L7)</f>
        <v>768.73597173259998</v>
      </c>
      <c r="M8" s="13">
        <f t="shared" ref="M8" si="5">SUM(M5:M7)</f>
        <v>782.57321922378674</v>
      </c>
    </row>
    <row r="10" spans="1:13" x14ac:dyDescent="0.25">
      <c r="A10" t="s">
        <v>81</v>
      </c>
    </row>
    <row r="11" spans="1:13" x14ac:dyDescent="0.25">
      <c r="A11" t="s">
        <v>79</v>
      </c>
      <c r="I11" s="14"/>
    </row>
    <row r="12" spans="1:13" x14ac:dyDescent="0.25">
      <c r="A12" t="s">
        <v>24</v>
      </c>
    </row>
    <row r="13" spans="1:13" x14ac:dyDescent="0.25">
      <c r="A13" t="s">
        <v>80</v>
      </c>
    </row>
  </sheetData>
  <sheetProtection algorithmName="SHA-512" hashValue="pUnDheQ42IumvvoNnBPSkc0ZNpPo6PNfPJA92x04M+6u8DJkp/nChA0THpzdsI6RN2W8mQ0Sv5IZhhEE1Zlqaw==" saltValue="l1XUgeSyy0DF1cvbualBGQ==" spinCount="100000" sheet="1" objects="1" scenarios="1"/>
  <mergeCells count="1">
    <mergeCell ref="A1:M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3D30E-A194-423D-8F34-E550C9256079}">
  <dimension ref="A1:M25"/>
  <sheetViews>
    <sheetView zoomScale="102" workbookViewId="0">
      <selection activeCell="D9" sqref="D9"/>
    </sheetView>
  </sheetViews>
  <sheetFormatPr defaultRowHeight="15" x14ac:dyDescent="0.25"/>
  <cols>
    <col min="1" max="1" width="52.7109375" customWidth="1"/>
    <col min="2" max="2" width="11.7109375" customWidth="1"/>
    <col min="3" max="13" width="14.28515625" customWidth="1"/>
  </cols>
  <sheetData>
    <row r="1" spans="1:13" x14ac:dyDescent="0.25">
      <c r="A1" t="s">
        <v>0</v>
      </c>
    </row>
    <row r="3" spans="1:13" x14ac:dyDescent="0.25">
      <c r="A3" s="2"/>
      <c r="B3" s="2"/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  <c r="K3" s="8" t="s">
        <v>9</v>
      </c>
      <c r="L3" s="8" t="s">
        <v>10</v>
      </c>
      <c r="M3" s="8" t="s">
        <v>11</v>
      </c>
    </row>
    <row r="4" spans="1:13" x14ac:dyDescent="0.25">
      <c r="A4" s="2"/>
      <c r="B4" s="5"/>
      <c r="C4" s="8">
        <v>2020</v>
      </c>
      <c r="D4" s="8">
        <v>2021</v>
      </c>
      <c r="E4" s="8">
        <v>2022</v>
      </c>
      <c r="F4" s="8">
        <v>2023</v>
      </c>
      <c r="G4" s="8">
        <v>2024</v>
      </c>
      <c r="H4" s="8">
        <v>2025</v>
      </c>
      <c r="I4" s="8" t="s">
        <v>12</v>
      </c>
      <c r="J4" s="8">
        <v>2027</v>
      </c>
      <c r="K4" s="8">
        <v>2028</v>
      </c>
      <c r="L4" s="8">
        <v>2029</v>
      </c>
      <c r="M4" s="8">
        <v>2030</v>
      </c>
    </row>
    <row r="5" spans="1:13" ht="30" x14ac:dyDescent="0.25">
      <c r="A5" s="3" t="s">
        <v>13</v>
      </c>
      <c r="B5" s="2"/>
      <c r="C5" s="4" t="s">
        <v>14</v>
      </c>
      <c r="D5" s="4" t="s">
        <v>14</v>
      </c>
      <c r="E5" s="4" t="s">
        <v>14</v>
      </c>
      <c r="F5" s="4" t="s">
        <v>14</v>
      </c>
      <c r="G5" s="4" t="s">
        <v>14</v>
      </c>
      <c r="H5" s="4" t="s">
        <v>15</v>
      </c>
      <c r="I5" s="4" t="s">
        <v>15</v>
      </c>
      <c r="J5" s="4" t="s">
        <v>15</v>
      </c>
      <c r="K5" s="4" t="s">
        <v>15</v>
      </c>
      <c r="L5" s="4" t="s">
        <v>15</v>
      </c>
      <c r="M5" s="4" t="s">
        <v>15</v>
      </c>
    </row>
    <row r="6" spans="1:13" x14ac:dyDescent="0.25">
      <c r="A6" s="2" t="s">
        <v>25</v>
      </c>
      <c r="B6" s="2" t="s">
        <v>17</v>
      </c>
      <c r="C6" s="9">
        <f>Inleiding!C5</f>
        <v>544.37389699999994</v>
      </c>
      <c r="D6" s="9">
        <f>Inleiding!D5</f>
        <v>560.62503600000002</v>
      </c>
      <c r="E6" s="9">
        <f>Inleiding!E5</f>
        <v>616.0453452165375</v>
      </c>
      <c r="F6" s="9">
        <f>Inleiding!F5</f>
        <v>666.56884851000007</v>
      </c>
      <c r="G6" s="9">
        <f>Inleiding!G5</f>
        <v>711.58982825450425</v>
      </c>
      <c r="H6" s="9">
        <f>Inleiding!H5</f>
        <v>723.15052999999989</v>
      </c>
      <c r="I6" s="9">
        <f>Inleiding!I5</f>
        <v>728.67499999999984</v>
      </c>
      <c r="J6" s="12">
        <f>I6*1.018</f>
        <v>741.7911499999999</v>
      </c>
      <c r="K6" s="12">
        <f t="shared" ref="K6:M6" si="0">J6*1.018</f>
        <v>755.14339069999994</v>
      </c>
      <c r="L6" s="12">
        <f t="shared" si="0"/>
        <v>768.73597173259998</v>
      </c>
      <c r="M6" s="12">
        <f t="shared" si="0"/>
        <v>782.57321922378674</v>
      </c>
    </row>
    <row r="7" spans="1:13" x14ac:dyDescent="0.25">
      <c r="A7" s="1" t="s">
        <v>18</v>
      </c>
      <c r="B7" s="1" t="s">
        <v>19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 x14ac:dyDescent="0.25">
      <c r="A8" s="1" t="s">
        <v>20</v>
      </c>
      <c r="B8" s="1" t="s">
        <v>21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3" x14ac:dyDescent="0.25">
      <c r="A9" s="2" t="s">
        <v>22</v>
      </c>
      <c r="B9" s="2" t="s">
        <v>23</v>
      </c>
      <c r="C9" s="11">
        <f>SUM(C6:C8)</f>
        <v>544.37389699999994</v>
      </c>
      <c r="D9" s="11">
        <f t="shared" ref="D9:M10" si="1">SUM(D6:D8)</f>
        <v>560.62503600000002</v>
      </c>
      <c r="E9" s="11">
        <f t="shared" si="1"/>
        <v>616.0453452165375</v>
      </c>
      <c r="F9" s="11">
        <f t="shared" si="1"/>
        <v>666.56884851000007</v>
      </c>
      <c r="G9" s="11">
        <f t="shared" si="1"/>
        <v>711.58982825450425</v>
      </c>
      <c r="H9" s="11">
        <f t="shared" si="1"/>
        <v>723.15052999999989</v>
      </c>
      <c r="I9" s="13">
        <f t="shared" si="1"/>
        <v>728.67499999999984</v>
      </c>
      <c r="J9" s="13">
        <f t="shared" si="1"/>
        <v>741.7911499999999</v>
      </c>
      <c r="K9" s="13">
        <f t="shared" si="1"/>
        <v>755.14339069999994</v>
      </c>
      <c r="L9" s="13">
        <f t="shared" si="1"/>
        <v>768.73597173259998</v>
      </c>
      <c r="M9" s="13">
        <f t="shared" si="1"/>
        <v>782.57321922378674</v>
      </c>
    </row>
    <row r="11" spans="1:13" s="18" customFormat="1" ht="45.6" customHeight="1" x14ac:dyDescent="0.25">
      <c r="A11" s="15" t="s">
        <v>83</v>
      </c>
      <c r="B11" s="16"/>
      <c r="C11" s="17" t="s">
        <v>14</v>
      </c>
      <c r="D11" s="17" t="s">
        <v>14</v>
      </c>
      <c r="E11" s="17" t="s">
        <v>14</v>
      </c>
      <c r="F11" s="17" t="s">
        <v>14</v>
      </c>
      <c r="G11" s="17" t="s">
        <v>14</v>
      </c>
      <c r="H11" s="17" t="s">
        <v>15</v>
      </c>
      <c r="I11" s="17" t="s">
        <v>15</v>
      </c>
      <c r="J11" s="17" t="s">
        <v>15</v>
      </c>
      <c r="K11" s="17" t="s">
        <v>15</v>
      </c>
      <c r="L11" s="17" t="s">
        <v>15</v>
      </c>
      <c r="M11" s="17" t="s">
        <v>15</v>
      </c>
    </row>
    <row r="12" spans="1:13" x14ac:dyDescent="0.25">
      <c r="A12" s="2" t="s">
        <v>25</v>
      </c>
      <c r="B12" s="2" t="s">
        <v>17</v>
      </c>
      <c r="C12" s="9">
        <f>Inleiding!C5</f>
        <v>544.37389699999994</v>
      </c>
      <c r="D12" s="9">
        <f>Inleiding!D5</f>
        <v>560.62503600000002</v>
      </c>
      <c r="E12" s="9">
        <f>Inleiding!E5</f>
        <v>616.0453452165375</v>
      </c>
      <c r="F12" s="9">
        <f>Inleiding!F5</f>
        <v>666.56884851000007</v>
      </c>
      <c r="G12" s="9">
        <f>Inleiding!G5</f>
        <v>711.58982825450425</v>
      </c>
      <c r="H12" s="9">
        <f>Inleiding!H5</f>
        <v>723.15052999999989</v>
      </c>
      <c r="I12" s="9">
        <f>Inleiding!I5</f>
        <v>728.67499999999984</v>
      </c>
      <c r="J12" s="25">
        <f>I12*1.018</f>
        <v>741.7911499999999</v>
      </c>
      <c r="K12" s="25">
        <f t="shared" ref="K12:M12" si="2">J12*1.018</f>
        <v>755.14339069999994</v>
      </c>
      <c r="L12" s="25">
        <f t="shared" si="2"/>
        <v>768.73597173259998</v>
      </c>
      <c r="M12" s="25">
        <f t="shared" si="2"/>
        <v>782.57321922378674</v>
      </c>
    </row>
    <row r="13" spans="1:13" x14ac:dyDescent="0.25">
      <c r="A13" s="1" t="s">
        <v>18</v>
      </c>
      <c r="B13" s="1" t="s">
        <v>19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1:13" x14ac:dyDescent="0.25">
      <c r="A14" s="1" t="s">
        <v>20</v>
      </c>
      <c r="B14" s="1" t="s">
        <v>21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x14ac:dyDescent="0.25">
      <c r="A15" s="2" t="s">
        <v>22</v>
      </c>
      <c r="B15" s="2" t="s">
        <v>23</v>
      </c>
      <c r="C15" s="11">
        <f>SUM(C12:C14)</f>
        <v>544.37389699999994</v>
      </c>
      <c r="D15" s="11">
        <f t="shared" ref="D15:I15" si="3">SUM(D12:D14)</f>
        <v>560.62503600000002</v>
      </c>
      <c r="E15" s="11">
        <f t="shared" si="3"/>
        <v>616.0453452165375</v>
      </c>
      <c r="F15" s="11">
        <f t="shared" si="3"/>
        <v>666.56884851000007</v>
      </c>
      <c r="G15" s="11">
        <f t="shared" si="3"/>
        <v>711.58982825450425</v>
      </c>
      <c r="H15" s="11">
        <f t="shared" si="3"/>
        <v>723.15052999999989</v>
      </c>
      <c r="I15" s="13">
        <f t="shared" si="3"/>
        <v>728.67499999999984</v>
      </c>
      <c r="J15" s="26">
        <f t="shared" ref="J15" si="4">SUM(J12:J14)</f>
        <v>741.7911499999999</v>
      </c>
      <c r="K15" s="26">
        <f t="shared" ref="K15" si="5">SUM(K12:K14)</f>
        <v>755.14339069999994</v>
      </c>
      <c r="L15" s="26">
        <f t="shared" ref="L15" si="6">SUM(L12:L14)</f>
        <v>768.73597173259998</v>
      </c>
      <c r="M15" s="26">
        <f t="shared" ref="M15" si="7">SUM(M12:M14)</f>
        <v>782.57321922378674</v>
      </c>
    </row>
    <row r="16" spans="1:13" x14ac:dyDescent="0.25">
      <c r="A16" s="84" t="s">
        <v>26</v>
      </c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</row>
    <row r="17" spans="1:13" x14ac:dyDescent="0.25">
      <c r="A17" s="20"/>
      <c r="B17" s="20"/>
      <c r="C17" s="21"/>
      <c r="D17" s="21"/>
      <c r="E17" s="21"/>
      <c r="F17" s="21"/>
      <c r="G17" s="21"/>
      <c r="H17" s="21"/>
      <c r="I17" s="22"/>
      <c r="J17" s="23"/>
      <c r="K17" s="23"/>
      <c r="L17" s="23"/>
      <c r="M17" s="23"/>
    </row>
    <row r="19" spans="1:13" ht="45" x14ac:dyDescent="0.25">
      <c r="A19" s="15" t="s">
        <v>90</v>
      </c>
      <c r="B19" s="1"/>
      <c r="C19" s="4" t="s">
        <v>14</v>
      </c>
      <c r="D19" s="4" t="s">
        <v>14</v>
      </c>
      <c r="E19" s="4" t="s">
        <v>14</v>
      </c>
      <c r="F19" s="4" t="s">
        <v>14</v>
      </c>
      <c r="G19" s="4" t="s">
        <v>14</v>
      </c>
      <c r="H19" s="4" t="s">
        <v>15</v>
      </c>
      <c r="I19" s="4" t="s">
        <v>15</v>
      </c>
      <c r="J19" s="4" t="s">
        <v>15</v>
      </c>
      <c r="K19" s="4" t="s">
        <v>15</v>
      </c>
      <c r="L19" s="4" t="s">
        <v>15</v>
      </c>
      <c r="M19" s="4" t="s">
        <v>15</v>
      </c>
    </row>
    <row r="20" spans="1:13" x14ac:dyDescent="0.25">
      <c r="A20" s="2" t="s">
        <v>25</v>
      </c>
      <c r="B20" s="2" t="s">
        <v>17</v>
      </c>
      <c r="C20" s="9">
        <f>Inleiding!C5</f>
        <v>544.37389699999994</v>
      </c>
      <c r="D20" s="9">
        <f>Inleiding!D5</f>
        <v>560.62503600000002</v>
      </c>
      <c r="E20" s="9">
        <f>Inleiding!E5</f>
        <v>616.0453452165375</v>
      </c>
      <c r="F20" s="9">
        <f>Inleiding!F5</f>
        <v>666.56884851000007</v>
      </c>
      <c r="G20" s="9">
        <f>Inleiding!G5</f>
        <v>711.58982825450425</v>
      </c>
      <c r="H20" s="9">
        <f>Inleiding!H5</f>
        <v>723.15052999999989</v>
      </c>
      <c r="I20" s="9">
        <f>Inleiding!I5</f>
        <v>728.67499999999984</v>
      </c>
      <c r="J20" s="25">
        <f>I20*0.9</f>
        <v>655.80749999999989</v>
      </c>
      <c r="K20" s="25">
        <f>J20*1.018</f>
        <v>667.61203499999988</v>
      </c>
      <c r="L20" s="25">
        <f t="shared" ref="L20:M20" si="8">K20*1.018</f>
        <v>679.62905162999994</v>
      </c>
      <c r="M20" s="25">
        <f t="shared" si="8"/>
        <v>691.86237455933997</v>
      </c>
    </row>
    <row r="21" spans="1:13" x14ac:dyDescent="0.25">
      <c r="A21" s="1" t="s">
        <v>18</v>
      </c>
      <c r="B21" s="1" t="s">
        <v>19</v>
      </c>
      <c r="C21" s="10"/>
      <c r="D21" s="10"/>
      <c r="E21" s="10"/>
      <c r="F21" s="10"/>
      <c r="G21" s="10"/>
      <c r="H21" s="10"/>
      <c r="I21" s="10"/>
      <c r="J21" s="19"/>
      <c r="K21" s="19"/>
      <c r="L21" s="19"/>
      <c r="M21" s="19"/>
    </row>
    <row r="22" spans="1:13" x14ac:dyDescent="0.25">
      <c r="A22" s="1" t="s">
        <v>20</v>
      </c>
      <c r="B22" s="1" t="s">
        <v>21</v>
      </c>
      <c r="C22" s="10"/>
      <c r="D22" s="10"/>
      <c r="E22" s="10"/>
      <c r="F22" s="10"/>
      <c r="G22" s="10"/>
      <c r="H22" s="10"/>
      <c r="I22" s="10"/>
      <c r="J22" s="19"/>
      <c r="K22" s="19"/>
      <c r="L22" s="19"/>
      <c r="M22" s="19"/>
    </row>
    <row r="23" spans="1:13" x14ac:dyDescent="0.25">
      <c r="A23" s="2" t="s">
        <v>22</v>
      </c>
      <c r="B23" s="2" t="s">
        <v>23</v>
      </c>
      <c r="C23" s="11">
        <f>SUM(C20:C22)</f>
        <v>544.37389699999994</v>
      </c>
      <c r="D23" s="11">
        <f t="shared" ref="D23:I23" si="9">SUM(D20:D22)</f>
        <v>560.62503600000002</v>
      </c>
      <c r="E23" s="11">
        <f t="shared" si="9"/>
        <v>616.0453452165375</v>
      </c>
      <c r="F23" s="11">
        <f t="shared" si="9"/>
        <v>666.56884851000007</v>
      </c>
      <c r="G23" s="11">
        <f t="shared" si="9"/>
        <v>711.58982825450425</v>
      </c>
      <c r="H23" s="11">
        <f t="shared" si="9"/>
        <v>723.15052999999989</v>
      </c>
      <c r="I23" s="13">
        <f t="shared" si="9"/>
        <v>728.67499999999984</v>
      </c>
      <c r="J23" s="13">
        <f t="shared" ref="J23" si="10">SUM(J20:J22)</f>
        <v>655.80749999999989</v>
      </c>
      <c r="K23" s="13">
        <f t="shared" ref="K23" si="11">SUM(K20:K22)</f>
        <v>667.61203499999988</v>
      </c>
      <c r="L23" s="13">
        <f t="shared" ref="L23" si="12">SUM(L20:L22)</f>
        <v>679.62905162999994</v>
      </c>
      <c r="M23" s="13">
        <f t="shared" ref="M23" si="13">SUM(M20:M22)</f>
        <v>691.86237455933997</v>
      </c>
    </row>
    <row r="24" spans="1:13" ht="33.4" customHeight="1" x14ac:dyDescent="0.25">
      <c r="A24" s="86" t="s">
        <v>82</v>
      </c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</row>
    <row r="25" spans="1:13" x14ac:dyDescent="0.25">
      <c r="A25" s="20"/>
      <c r="B25" s="20"/>
      <c r="C25" s="21"/>
      <c r="D25" s="21"/>
      <c r="E25" s="21"/>
      <c r="F25" s="21"/>
      <c r="G25" s="21"/>
      <c r="H25" s="21"/>
      <c r="I25" s="22"/>
      <c r="J25" s="24"/>
      <c r="K25" s="24"/>
      <c r="L25" s="24"/>
      <c r="M25" s="24"/>
    </row>
  </sheetData>
  <sheetProtection algorithmName="SHA-512" hashValue="7BnxKGg4vhgzCFii1FKsQPyVJ/Wl586UxDpF659aHLQeTPhkUfbjZoXlw6tH8/V77QyeK4P4JodXhH+Dubqw1A==" saltValue="lQlVR5ccTlnCiN8l5ILmlg==" spinCount="100000" sheet="1" objects="1" scenarios="1"/>
  <mergeCells count="2">
    <mergeCell ref="A16:M16"/>
    <mergeCell ref="A24:M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E72F7-9B59-4457-8E3E-3258A1AD090A}">
  <dimension ref="A1:H12"/>
  <sheetViews>
    <sheetView zoomScaleNormal="100" workbookViewId="0">
      <selection activeCell="B10" sqref="A1:H1048576"/>
    </sheetView>
  </sheetViews>
  <sheetFormatPr defaultRowHeight="15" x14ac:dyDescent="0.25"/>
  <cols>
    <col min="1" max="1" width="41.140625" bestFit="1" customWidth="1"/>
    <col min="2" max="2" width="11.7109375" customWidth="1"/>
    <col min="3" max="8" width="14.28515625" customWidth="1"/>
  </cols>
  <sheetData>
    <row r="1" spans="1:8" x14ac:dyDescent="0.25">
      <c r="A1" t="s">
        <v>0</v>
      </c>
    </row>
    <row r="3" spans="1:8" x14ac:dyDescent="0.25">
      <c r="A3" s="15"/>
      <c r="B3" s="2"/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</row>
    <row r="4" spans="1:8" x14ac:dyDescent="0.25">
      <c r="A4" s="2"/>
      <c r="B4" s="2"/>
      <c r="C4" s="8">
        <v>2025</v>
      </c>
      <c r="D4" s="8" t="s">
        <v>12</v>
      </c>
      <c r="E4" s="8">
        <v>2027</v>
      </c>
      <c r="F4" s="8">
        <v>2028</v>
      </c>
      <c r="G4" s="8">
        <v>2029</v>
      </c>
      <c r="H4" s="8">
        <v>2030</v>
      </c>
    </row>
    <row r="5" spans="1:8" x14ac:dyDescent="0.25">
      <c r="A5" s="2"/>
      <c r="B5" s="2"/>
      <c r="C5" s="4" t="s">
        <v>15</v>
      </c>
      <c r="D5" s="4" t="s">
        <v>15</v>
      </c>
      <c r="E5" s="4" t="s">
        <v>15</v>
      </c>
      <c r="F5" s="4" t="s">
        <v>15</v>
      </c>
      <c r="G5" s="4" t="s">
        <v>15</v>
      </c>
      <c r="H5" s="4" t="s">
        <v>15</v>
      </c>
    </row>
    <row r="6" spans="1:8" x14ac:dyDescent="0.25">
      <c r="A6" s="3" t="s">
        <v>27</v>
      </c>
      <c r="B6" s="2" t="s">
        <v>17</v>
      </c>
      <c r="C6" s="9">
        <f>Besparingsvarianten!H6</f>
        <v>723.15052999999989</v>
      </c>
      <c r="D6" s="9">
        <f>Besparingsvarianten!I6</f>
        <v>728.67499999999984</v>
      </c>
      <c r="E6" s="9">
        <f>Besparingsvarianten!J6</f>
        <v>741.7911499999999</v>
      </c>
      <c r="F6" s="9">
        <f>Besparingsvarianten!K6</f>
        <v>755.14339069999994</v>
      </c>
      <c r="G6" s="9">
        <f>Besparingsvarianten!L6</f>
        <v>768.73597173259998</v>
      </c>
      <c r="H6" s="9">
        <f>Besparingsvarianten!M6</f>
        <v>782.57321922378674</v>
      </c>
    </row>
    <row r="7" spans="1:8" s="18" customFormat="1" ht="45" x14ac:dyDescent="0.25">
      <c r="A7" s="15" t="s">
        <v>84</v>
      </c>
      <c r="B7" s="16" t="s">
        <v>19</v>
      </c>
      <c r="C7" s="81">
        <f>Besparingsvarianten!H6</f>
        <v>723.15052999999989</v>
      </c>
      <c r="D7" s="81">
        <f>Besparingsvarianten!I6</f>
        <v>728.67499999999984</v>
      </c>
      <c r="E7" s="81">
        <f>Besparingsvarianten!J6</f>
        <v>741.7911499999999</v>
      </c>
      <c r="F7" s="81">
        <f>Besparingsvarianten!K6</f>
        <v>755.14339069999994</v>
      </c>
      <c r="G7" s="81">
        <f>Besparingsvarianten!L6</f>
        <v>768.73597173259998</v>
      </c>
      <c r="H7" s="81">
        <f>Besparingsvarianten!M6</f>
        <v>782.57321922378674</v>
      </c>
    </row>
    <row r="8" spans="1:8" x14ac:dyDescent="0.25">
      <c r="A8" s="2" t="s">
        <v>86</v>
      </c>
      <c r="B8" s="2" t="s">
        <v>28</v>
      </c>
      <c r="C8" s="9">
        <f>C7-C6</f>
        <v>0</v>
      </c>
      <c r="D8" s="9">
        <f t="shared" ref="D8:H8" si="0">D7-D6</f>
        <v>0</v>
      </c>
      <c r="E8" s="9">
        <f t="shared" si="0"/>
        <v>0</v>
      </c>
      <c r="F8" s="9">
        <f t="shared" si="0"/>
        <v>0</v>
      </c>
      <c r="G8" s="9">
        <f t="shared" si="0"/>
        <v>0</v>
      </c>
      <c r="H8" s="9">
        <f t="shared" si="0"/>
        <v>0</v>
      </c>
    </row>
    <row r="9" spans="1:8" ht="45" x14ac:dyDescent="0.25">
      <c r="A9" s="15" t="s">
        <v>85</v>
      </c>
      <c r="B9" s="1" t="s">
        <v>29</v>
      </c>
      <c r="C9" s="11">
        <f>Besparingsvarianten!H20</f>
        <v>723.15052999999989</v>
      </c>
      <c r="D9" s="11">
        <f>Besparingsvarianten!I20</f>
        <v>728.67499999999984</v>
      </c>
      <c r="E9" s="11">
        <f>Besparingsvarianten!J20</f>
        <v>655.80749999999989</v>
      </c>
      <c r="F9" s="11">
        <f>Besparingsvarianten!K20</f>
        <v>667.61203499999988</v>
      </c>
      <c r="G9" s="11">
        <f>Besparingsvarianten!L20</f>
        <v>679.62905162999994</v>
      </c>
      <c r="H9" s="11">
        <f>Besparingsvarianten!M20</f>
        <v>691.86237455933997</v>
      </c>
    </row>
    <row r="10" spans="1:8" x14ac:dyDescent="0.25">
      <c r="A10" s="1" t="s">
        <v>86</v>
      </c>
      <c r="B10" s="1" t="s">
        <v>30</v>
      </c>
      <c r="C10" s="11">
        <f>C9-C6</f>
        <v>0</v>
      </c>
      <c r="D10" s="11">
        <f t="shared" ref="D10:H10" si="1">D9-D6</f>
        <v>0</v>
      </c>
      <c r="E10" s="11">
        <f t="shared" si="1"/>
        <v>-85.983650000000011</v>
      </c>
      <c r="F10" s="11">
        <f t="shared" si="1"/>
        <v>-87.531355700000063</v>
      </c>
      <c r="G10" s="11">
        <f t="shared" si="1"/>
        <v>-89.106920102600043</v>
      </c>
      <c r="H10" s="11">
        <f t="shared" si="1"/>
        <v>-90.710844664446768</v>
      </c>
    </row>
    <row r="12" spans="1:8" x14ac:dyDescent="0.25">
      <c r="A12" t="s">
        <v>87</v>
      </c>
    </row>
  </sheetData>
  <sheetProtection algorithmName="SHA-512" hashValue="8oUwlLXjgD4iRJI4WJ9CnoE8ryEsuNI47Lj0u+H1NbNsUXkrXA1T0cKWOai56b32JDGKHUSh9tAuVIFOy8Nvxw==" saltValue="Ko85s5lTCzB27mScFv1oRw==" spinCount="100000" sheet="1" objects="1" scenarios="1"/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F2551-5A48-42CF-9A3C-9B057545D4C2}">
  <dimension ref="A1:AG47"/>
  <sheetViews>
    <sheetView tabSelected="1" topLeftCell="A4" workbookViewId="0">
      <selection activeCell="AE6" sqref="AE6"/>
    </sheetView>
  </sheetViews>
  <sheetFormatPr defaultRowHeight="15" x14ac:dyDescent="0.25"/>
  <cols>
    <col min="1" max="1" width="73.7109375" customWidth="1"/>
    <col min="2" max="16" width="0" hidden="1" customWidth="1"/>
    <col min="17" max="17" width="10.7109375" hidden="1" customWidth="1"/>
    <col min="18" max="18" width="8.7109375" hidden="1" customWidth="1"/>
    <col min="19" max="19" width="13.7109375" hidden="1" customWidth="1"/>
    <col min="20" max="20" width="1.7109375" hidden="1" customWidth="1"/>
    <col min="21" max="22" width="0" hidden="1" customWidth="1"/>
    <col min="23" max="29" width="9.7109375" customWidth="1"/>
    <col min="30" max="30" width="9.5703125" customWidth="1"/>
  </cols>
  <sheetData>
    <row r="1" spans="1:33" ht="83.65" customHeight="1" x14ac:dyDescent="0.25">
      <c r="A1" s="27" t="s">
        <v>31</v>
      </c>
      <c r="B1" s="28" t="s">
        <v>32</v>
      </c>
      <c r="C1" s="29" t="s">
        <v>34</v>
      </c>
      <c r="D1" s="30" t="s">
        <v>33</v>
      </c>
      <c r="E1" s="31"/>
      <c r="F1" s="31"/>
      <c r="G1" s="31"/>
      <c r="H1" s="31"/>
      <c r="I1" s="28" t="s">
        <v>32</v>
      </c>
      <c r="J1" s="29" t="s">
        <v>34</v>
      </c>
      <c r="K1" s="30" t="s">
        <v>33</v>
      </c>
      <c r="L1" s="31"/>
      <c r="M1" s="31"/>
      <c r="N1" s="31"/>
      <c r="O1" s="31"/>
      <c r="P1" s="28" t="s">
        <v>32</v>
      </c>
      <c r="Q1" s="29" t="s">
        <v>34</v>
      </c>
      <c r="R1" s="30" t="s">
        <v>33</v>
      </c>
      <c r="S1" s="31"/>
      <c r="T1" s="31"/>
      <c r="U1" s="31"/>
      <c r="V1" s="31"/>
      <c r="W1" s="32" t="s">
        <v>32</v>
      </c>
      <c r="X1" s="29" t="s">
        <v>34</v>
      </c>
      <c r="Y1" s="30" t="s">
        <v>33</v>
      </c>
      <c r="Z1" s="18"/>
      <c r="AA1" s="18"/>
      <c r="AB1" s="18"/>
      <c r="AC1" s="18"/>
      <c r="AD1" s="33"/>
    </row>
    <row r="2" spans="1:33" x14ac:dyDescent="0.25">
      <c r="A2" s="34" t="s">
        <v>35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6"/>
      <c r="AD2" s="36"/>
    </row>
    <row r="3" spans="1:33" ht="15.75" thickBot="1" x14ac:dyDescent="0.3">
      <c r="B3" s="37" t="s">
        <v>36</v>
      </c>
      <c r="C3" s="37"/>
      <c r="D3" s="37"/>
      <c r="E3" s="37"/>
      <c r="F3" s="37"/>
      <c r="G3" s="37"/>
      <c r="H3" s="37"/>
      <c r="I3" s="38" t="s">
        <v>37</v>
      </c>
      <c r="J3" s="39"/>
      <c r="K3" s="39"/>
      <c r="L3" s="39"/>
      <c r="M3" s="39"/>
      <c r="N3" s="39"/>
      <c r="O3" s="39"/>
      <c r="P3" s="40" t="s">
        <v>38</v>
      </c>
      <c r="Q3" s="41"/>
      <c r="R3" s="41"/>
      <c r="S3" s="41"/>
      <c r="T3" s="41"/>
      <c r="U3" s="41"/>
      <c r="V3" s="41"/>
      <c r="AD3" s="36"/>
    </row>
    <row r="4" spans="1:33" ht="19.5" thickBot="1" x14ac:dyDescent="0.35">
      <c r="A4" s="42" t="s">
        <v>39</v>
      </c>
      <c r="B4" s="43">
        <v>2019</v>
      </c>
      <c r="C4" s="43">
        <v>2020</v>
      </c>
      <c r="D4" s="43">
        <v>2021</v>
      </c>
      <c r="E4" s="43">
        <v>2022</v>
      </c>
      <c r="F4" s="43">
        <v>2023</v>
      </c>
      <c r="G4" s="43">
        <v>2024</v>
      </c>
      <c r="H4" s="43">
        <v>2025</v>
      </c>
      <c r="I4" s="44">
        <v>2019</v>
      </c>
      <c r="J4" s="44">
        <v>2020</v>
      </c>
      <c r="K4" s="44">
        <v>2021</v>
      </c>
      <c r="L4" s="44">
        <v>2022</v>
      </c>
      <c r="M4" s="44">
        <v>2023</v>
      </c>
      <c r="N4" s="44">
        <v>2024</v>
      </c>
      <c r="O4" s="44">
        <v>2025</v>
      </c>
      <c r="P4" s="45">
        <v>2019</v>
      </c>
      <c r="Q4" s="45">
        <v>2020</v>
      </c>
      <c r="R4" s="45">
        <v>2021</v>
      </c>
      <c r="S4" s="45">
        <v>2022</v>
      </c>
      <c r="T4" s="45">
        <v>2023</v>
      </c>
      <c r="U4" s="45">
        <v>2024</v>
      </c>
      <c r="V4" s="45">
        <v>2025</v>
      </c>
      <c r="W4" s="36">
        <v>2019</v>
      </c>
      <c r="X4" s="36">
        <v>2020</v>
      </c>
      <c r="Y4" s="36">
        <v>2021</v>
      </c>
      <c r="Z4" s="36">
        <v>2022</v>
      </c>
      <c r="AA4" s="36">
        <v>2023</v>
      </c>
      <c r="AB4" s="36">
        <v>2024</v>
      </c>
      <c r="AC4" s="46" t="s">
        <v>40</v>
      </c>
      <c r="AD4" s="47" t="s">
        <v>41</v>
      </c>
      <c r="AF4" s="36" t="s">
        <v>42</v>
      </c>
    </row>
    <row r="5" spans="1:33" ht="45" x14ac:dyDescent="0.25">
      <c r="A5" s="33" t="s">
        <v>43</v>
      </c>
      <c r="B5" s="48"/>
      <c r="C5" s="48"/>
      <c r="D5" s="48"/>
      <c r="E5" s="48"/>
      <c r="F5" s="48"/>
      <c r="G5" s="48"/>
      <c r="H5" s="48"/>
      <c r="I5" s="49"/>
      <c r="J5" s="49"/>
      <c r="K5" s="49"/>
      <c r="L5" s="49"/>
      <c r="M5" s="49"/>
      <c r="N5" s="49"/>
      <c r="O5" s="49"/>
      <c r="P5" s="50"/>
      <c r="Q5" s="50"/>
      <c r="R5" s="50"/>
      <c r="S5" s="50"/>
      <c r="T5" s="50"/>
      <c r="U5" s="50"/>
      <c r="V5" s="50"/>
      <c r="W5" s="18"/>
      <c r="X5" s="18"/>
      <c r="Y5" s="18"/>
      <c r="Z5" s="18"/>
      <c r="AA5" s="18"/>
      <c r="AB5" s="18"/>
      <c r="AC5" s="18"/>
      <c r="AD5" s="33"/>
    </row>
    <row r="6" spans="1:33" x14ac:dyDescent="0.25">
      <c r="A6" s="51" t="s">
        <v>44</v>
      </c>
      <c r="B6" s="52"/>
      <c r="C6" s="52"/>
      <c r="D6" s="52"/>
      <c r="E6" s="52"/>
      <c r="F6" s="52"/>
      <c r="G6" s="52"/>
      <c r="H6" s="52"/>
      <c r="I6" s="39"/>
      <c r="J6" s="39"/>
      <c r="K6" s="39"/>
      <c r="L6" s="39"/>
      <c r="M6" s="39"/>
      <c r="N6" s="39"/>
      <c r="O6" s="39"/>
      <c r="P6" s="41"/>
      <c r="Q6" s="41"/>
      <c r="R6" s="41"/>
      <c r="S6" s="41"/>
      <c r="T6" s="41"/>
      <c r="U6" s="41"/>
      <c r="V6" s="41"/>
      <c r="W6" s="35"/>
      <c r="X6" s="35"/>
      <c r="Y6" s="35"/>
      <c r="Z6" s="35"/>
      <c r="AA6" s="35"/>
      <c r="AB6" s="35"/>
      <c r="AC6" s="35"/>
      <c r="AD6" s="36"/>
    </row>
    <row r="7" spans="1:33" x14ac:dyDescent="0.25">
      <c r="A7" s="32" t="s">
        <v>45</v>
      </c>
      <c r="B7" s="32">
        <v>74.471999999999994</v>
      </c>
      <c r="C7" s="32">
        <v>75.238</v>
      </c>
      <c r="D7" s="32">
        <v>81.23599999999999</v>
      </c>
      <c r="E7" s="32">
        <v>81.606999999999999</v>
      </c>
      <c r="F7" s="32">
        <v>86.8</v>
      </c>
      <c r="G7" s="32">
        <v>93.709000000000003</v>
      </c>
      <c r="H7" s="32">
        <v>93.433999999999997</v>
      </c>
      <c r="I7" s="32">
        <v>0</v>
      </c>
      <c r="J7" s="32">
        <v>0</v>
      </c>
      <c r="K7" s="32"/>
      <c r="L7" s="32"/>
      <c r="M7" s="32"/>
      <c r="N7" s="32">
        <v>0</v>
      </c>
      <c r="O7" s="32"/>
      <c r="P7" s="32">
        <v>0</v>
      </c>
      <c r="Q7" s="32">
        <v>0</v>
      </c>
      <c r="R7" s="32"/>
      <c r="S7" s="32"/>
      <c r="T7" s="32"/>
      <c r="U7" s="32">
        <v>0</v>
      </c>
      <c r="V7" s="32"/>
      <c r="W7" s="32">
        <v>40.329706999999999</v>
      </c>
      <c r="X7" s="32">
        <v>37.738487999999997</v>
      </c>
      <c r="Y7" s="32">
        <v>38.312244999999997</v>
      </c>
      <c r="Z7" s="32">
        <v>40.477705999999998</v>
      </c>
      <c r="AA7" s="32">
        <v>41.884126999999999</v>
      </c>
      <c r="AB7" s="32">
        <v>45.134909999999998</v>
      </c>
      <c r="AC7" s="32">
        <v>44.431663</v>
      </c>
      <c r="AD7" s="53">
        <f>SUM(W7:AC7)</f>
        <v>288.30884599999996</v>
      </c>
      <c r="AF7" s="35">
        <v>94.96</v>
      </c>
      <c r="AG7" s="35" t="s">
        <v>46</v>
      </c>
    </row>
    <row r="8" spans="1:33" x14ac:dyDescent="0.25">
      <c r="A8" s="32" t="s">
        <v>47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>
        <v>37.530510999999997</v>
      </c>
      <c r="X8" s="32">
        <v>37.752409</v>
      </c>
      <c r="Y8" s="32">
        <v>38.971556</v>
      </c>
      <c r="Z8" s="32">
        <v>39.698543999999998</v>
      </c>
      <c r="AA8" s="32">
        <v>42.818537999999997</v>
      </c>
      <c r="AB8" s="32">
        <v>42.249631999999998</v>
      </c>
      <c r="AC8" s="32">
        <v>43.398867000000003</v>
      </c>
      <c r="AD8" s="53">
        <f>SUM(W8:AC8)</f>
        <v>282.42005699999999</v>
      </c>
      <c r="AF8" s="35"/>
      <c r="AG8" s="35"/>
    </row>
    <row r="9" spans="1:33" x14ac:dyDescent="0.25">
      <c r="A9" s="32" t="s">
        <v>48</v>
      </c>
      <c r="B9" s="32">
        <v>11.46</v>
      </c>
      <c r="C9" s="32">
        <v>11.65</v>
      </c>
      <c r="D9" s="32">
        <v>11.81</v>
      </c>
      <c r="E9" s="32">
        <v>12.86</v>
      </c>
      <c r="F9" s="32">
        <v>13.58</v>
      </c>
      <c r="G9" s="32">
        <v>14.07</v>
      </c>
      <c r="H9" s="32">
        <v>14.62</v>
      </c>
      <c r="I9" s="32">
        <v>0</v>
      </c>
      <c r="J9" s="32">
        <v>0</v>
      </c>
      <c r="K9" s="32"/>
      <c r="L9" s="32"/>
      <c r="M9" s="32"/>
      <c r="N9" s="32">
        <v>0</v>
      </c>
      <c r="O9" s="32"/>
      <c r="P9" s="32">
        <v>0</v>
      </c>
      <c r="Q9" s="32">
        <v>0</v>
      </c>
      <c r="R9" s="32"/>
      <c r="S9" s="32"/>
      <c r="T9" s="32"/>
      <c r="U9" s="32">
        <v>0</v>
      </c>
      <c r="V9" s="32"/>
      <c r="W9" s="32">
        <f t="shared" ref="W9:AC9" si="0">B9+I9+P9</f>
        <v>11.46</v>
      </c>
      <c r="X9" s="32">
        <f t="shared" si="0"/>
        <v>11.65</v>
      </c>
      <c r="Y9" s="32">
        <f t="shared" si="0"/>
        <v>11.81</v>
      </c>
      <c r="Z9" s="32">
        <f t="shared" si="0"/>
        <v>12.86</v>
      </c>
      <c r="AA9" s="32">
        <f t="shared" si="0"/>
        <v>13.58</v>
      </c>
      <c r="AB9" s="32">
        <f t="shared" si="0"/>
        <v>14.07</v>
      </c>
      <c r="AC9" s="32">
        <f t="shared" si="0"/>
        <v>14.62</v>
      </c>
      <c r="AD9" s="53">
        <f>SUM(W9:AC9)</f>
        <v>90.050000000000011</v>
      </c>
      <c r="AF9" s="35">
        <f>21-6.2</f>
        <v>14.8</v>
      </c>
      <c r="AG9" s="35"/>
    </row>
    <row r="10" spans="1:33" x14ac:dyDescent="0.25">
      <c r="A10" s="51" t="s">
        <v>49</v>
      </c>
      <c r="B10" s="52"/>
      <c r="C10" s="52"/>
      <c r="D10" s="52"/>
      <c r="E10" s="52"/>
      <c r="F10" s="52"/>
      <c r="G10" s="52"/>
      <c r="H10" s="52"/>
      <c r="I10" s="39"/>
      <c r="J10" s="39"/>
      <c r="K10" s="39"/>
      <c r="L10" s="39"/>
      <c r="M10" s="39"/>
      <c r="N10" s="39"/>
      <c r="O10" s="39"/>
      <c r="P10" s="41"/>
      <c r="Q10" s="41"/>
      <c r="R10" s="41"/>
      <c r="S10" s="41"/>
      <c r="T10" s="41"/>
      <c r="U10" s="41"/>
      <c r="V10" s="41"/>
      <c r="W10" s="35"/>
      <c r="X10" s="35"/>
      <c r="Y10" s="35"/>
      <c r="Z10" s="35"/>
      <c r="AA10" s="35"/>
      <c r="AB10" s="35"/>
      <c r="AC10" s="35"/>
      <c r="AD10" s="54"/>
      <c r="AF10" s="35"/>
      <c r="AG10" s="35"/>
    </row>
    <row r="11" spans="1:33" x14ac:dyDescent="0.25">
      <c r="A11" s="55" t="s">
        <v>50</v>
      </c>
      <c r="B11" s="48"/>
      <c r="C11" s="48"/>
      <c r="D11" s="48"/>
      <c r="E11" s="48"/>
      <c r="F11" s="48"/>
      <c r="G11" s="48"/>
      <c r="H11" s="48"/>
      <c r="I11" s="39">
        <v>0</v>
      </c>
      <c r="J11" s="39">
        <v>0</v>
      </c>
      <c r="K11" s="39"/>
      <c r="L11" s="39"/>
      <c r="M11" s="39"/>
      <c r="N11" s="39">
        <v>0</v>
      </c>
      <c r="O11" s="39">
        <v>0</v>
      </c>
      <c r="P11" s="56">
        <v>4.5289999999999999</v>
      </c>
      <c r="Q11" s="56">
        <v>4.4939999999999998</v>
      </c>
      <c r="R11" s="56">
        <v>4.4939999999999998</v>
      </c>
      <c r="S11" s="56">
        <v>4.4939999999999998</v>
      </c>
      <c r="T11" s="56">
        <v>5.403314</v>
      </c>
      <c r="U11" s="56">
        <v>6.85</v>
      </c>
      <c r="V11" s="56">
        <v>6.9690000000000003</v>
      </c>
      <c r="W11" s="57">
        <f t="shared" ref="W11:AB12" si="1">B11+I11+P11</f>
        <v>4.5289999999999999</v>
      </c>
      <c r="X11" s="57">
        <f t="shared" si="1"/>
        <v>4.4939999999999998</v>
      </c>
      <c r="Y11" s="57">
        <f t="shared" si="1"/>
        <v>4.4939999999999998</v>
      </c>
      <c r="Z11" s="57">
        <f t="shared" si="1"/>
        <v>4.4939999999999998</v>
      </c>
      <c r="AA11" s="57">
        <f t="shared" si="1"/>
        <v>5.403314</v>
      </c>
      <c r="AB11" s="57">
        <f t="shared" si="1"/>
        <v>6.85</v>
      </c>
      <c r="AC11" s="57">
        <v>7.02</v>
      </c>
      <c r="AD11" s="58">
        <f>SUM(W11:AC11)</f>
        <v>37.284313999999995</v>
      </c>
      <c r="AF11" s="35">
        <v>7.0720000000000001</v>
      </c>
      <c r="AG11" s="35"/>
    </row>
    <row r="12" spans="1:33" x14ac:dyDescent="0.25">
      <c r="A12" s="59" t="s">
        <v>51</v>
      </c>
      <c r="B12" s="52">
        <v>53.317999999999998</v>
      </c>
      <c r="C12" s="52">
        <v>51.854999999999997</v>
      </c>
      <c r="D12" s="52">
        <v>52.311</v>
      </c>
      <c r="E12" s="52">
        <v>55.274000000000001</v>
      </c>
      <c r="F12" s="52">
        <v>61.419685999999999</v>
      </c>
      <c r="G12" s="52">
        <v>61.645000000000003</v>
      </c>
      <c r="H12" s="52">
        <v>62.712000000000003</v>
      </c>
      <c r="I12" s="39">
        <v>0</v>
      </c>
      <c r="J12" s="39">
        <v>0</v>
      </c>
      <c r="K12" s="39"/>
      <c r="L12" s="39"/>
      <c r="M12" s="39"/>
      <c r="N12" s="39">
        <v>0</v>
      </c>
      <c r="O12" s="39">
        <v>0</v>
      </c>
      <c r="P12" s="41">
        <v>0</v>
      </c>
      <c r="Q12" s="41">
        <v>0</v>
      </c>
      <c r="R12" s="41"/>
      <c r="S12" s="41"/>
      <c r="T12" s="41"/>
      <c r="U12" s="41">
        <v>0</v>
      </c>
      <c r="V12" s="41">
        <v>0</v>
      </c>
      <c r="W12" s="57">
        <f t="shared" si="1"/>
        <v>53.317999999999998</v>
      </c>
      <c r="X12" s="57">
        <f t="shared" si="1"/>
        <v>51.854999999999997</v>
      </c>
      <c r="Y12" s="57">
        <f t="shared" si="1"/>
        <v>52.311</v>
      </c>
      <c r="Z12" s="57">
        <f t="shared" si="1"/>
        <v>55.274000000000001</v>
      </c>
      <c r="AA12" s="57">
        <f t="shared" si="1"/>
        <v>61.419685999999999</v>
      </c>
      <c r="AB12" s="57">
        <f t="shared" si="1"/>
        <v>61.645000000000003</v>
      </c>
      <c r="AC12" s="57">
        <v>63.17</v>
      </c>
      <c r="AD12" s="58">
        <f>SUM(W12:AC12)</f>
        <v>398.99268599999999</v>
      </c>
      <c r="AF12" s="35">
        <v>70.671999999999997</v>
      </c>
      <c r="AG12" s="35"/>
    </row>
    <row r="13" spans="1:33" x14ac:dyDescent="0.25">
      <c r="A13" s="60"/>
      <c r="B13" s="52"/>
      <c r="C13" s="52"/>
      <c r="D13" s="52"/>
      <c r="E13" s="52"/>
      <c r="F13" s="52"/>
      <c r="G13" s="52"/>
      <c r="H13" s="52"/>
      <c r="I13" s="39"/>
      <c r="J13" s="39"/>
      <c r="K13" s="39"/>
      <c r="L13" s="39"/>
      <c r="M13" s="39"/>
      <c r="N13" s="39"/>
      <c r="O13" s="39"/>
      <c r="P13" s="41"/>
      <c r="Q13" s="41"/>
      <c r="R13" s="41"/>
      <c r="S13" s="41"/>
      <c r="T13" s="41"/>
      <c r="U13" s="41"/>
      <c r="V13" s="41"/>
      <c r="W13" s="35"/>
      <c r="X13" s="35"/>
      <c r="Y13" s="35"/>
      <c r="Z13" s="35"/>
      <c r="AA13" s="35"/>
      <c r="AB13" s="35"/>
      <c r="AC13" s="35"/>
      <c r="AD13" s="54"/>
      <c r="AF13" s="35"/>
      <c r="AG13" s="35"/>
    </row>
    <row r="14" spans="1:33" ht="45" x14ac:dyDescent="0.25">
      <c r="A14" s="33" t="s">
        <v>52</v>
      </c>
      <c r="B14" s="48"/>
      <c r="C14" s="48"/>
      <c r="D14" s="48"/>
      <c r="E14" s="48"/>
      <c r="F14" s="48"/>
      <c r="G14" s="48"/>
      <c r="H14" s="48"/>
      <c r="I14" s="49"/>
      <c r="J14" s="49"/>
      <c r="K14" s="49"/>
      <c r="L14" s="49"/>
      <c r="M14" s="49"/>
      <c r="N14" s="49"/>
      <c r="O14" s="49"/>
      <c r="P14" s="50"/>
      <c r="Q14" s="50"/>
      <c r="R14" s="50"/>
      <c r="S14" s="50"/>
      <c r="T14" s="50"/>
      <c r="U14" s="50"/>
      <c r="V14" s="50"/>
      <c r="W14" s="31"/>
      <c r="X14" s="31"/>
      <c r="Y14" s="31"/>
      <c r="Z14" s="31"/>
      <c r="AA14" s="31"/>
      <c r="AB14" s="31"/>
      <c r="AC14" s="31"/>
      <c r="AD14" s="33"/>
      <c r="AF14" s="18"/>
      <c r="AG14" s="18"/>
    </row>
    <row r="15" spans="1:33" x14ac:dyDescent="0.25">
      <c r="A15" s="61" t="s">
        <v>53</v>
      </c>
      <c r="B15" s="52">
        <v>25.135999999999999</v>
      </c>
      <c r="C15" s="52">
        <v>31.719000000000001</v>
      </c>
      <c r="D15" s="52">
        <v>38.488</v>
      </c>
      <c r="E15" s="52">
        <v>47.423000000000002</v>
      </c>
      <c r="F15" s="52">
        <v>57.18</v>
      </c>
      <c r="G15" s="52">
        <v>53.966999999999999</v>
      </c>
      <c r="H15" s="52">
        <v>54.944000000000003</v>
      </c>
      <c r="I15" s="39">
        <v>0</v>
      </c>
      <c r="J15" s="39">
        <v>0</v>
      </c>
      <c r="K15" s="39"/>
      <c r="L15" s="39"/>
      <c r="M15" s="39"/>
      <c r="N15" s="39">
        <v>0</v>
      </c>
      <c r="O15" s="39">
        <v>0</v>
      </c>
      <c r="P15" s="41">
        <v>0</v>
      </c>
      <c r="Q15" s="41">
        <v>0</v>
      </c>
      <c r="R15" s="41"/>
      <c r="S15" s="41"/>
      <c r="T15" s="41"/>
      <c r="U15" s="41">
        <v>0</v>
      </c>
      <c r="V15" s="41">
        <v>0</v>
      </c>
      <c r="W15" s="57">
        <f t="shared" ref="W15:AB18" si="2">B15+I15+P15</f>
        <v>25.135999999999999</v>
      </c>
      <c r="X15" s="57">
        <f t="shared" si="2"/>
        <v>31.719000000000001</v>
      </c>
      <c r="Y15" s="57">
        <f t="shared" si="2"/>
        <v>38.488</v>
      </c>
      <c r="Z15" s="57">
        <f t="shared" si="2"/>
        <v>47.423000000000002</v>
      </c>
      <c r="AA15" s="57">
        <f t="shared" si="2"/>
        <v>57.18</v>
      </c>
      <c r="AB15" s="57">
        <f t="shared" si="2"/>
        <v>53.966999999999999</v>
      </c>
      <c r="AC15" s="62">
        <v>54.991999999999997</v>
      </c>
      <c r="AD15" s="58">
        <f>SUM(W15:AC15)</f>
        <v>308.90500000000003</v>
      </c>
      <c r="AF15" s="35">
        <v>55.8</v>
      </c>
      <c r="AG15" s="35"/>
    </row>
    <row r="16" spans="1:33" x14ac:dyDescent="0.25">
      <c r="A16" s="61" t="s">
        <v>54</v>
      </c>
      <c r="B16" s="52">
        <v>112.35800000000002</v>
      </c>
      <c r="C16" s="52">
        <v>112.40900000000001</v>
      </c>
      <c r="D16" s="52">
        <v>111.621</v>
      </c>
      <c r="E16" s="52">
        <v>135.791</v>
      </c>
      <c r="F16" s="63">
        <v>141.88900000000001</v>
      </c>
      <c r="G16" s="63">
        <v>147.709</v>
      </c>
      <c r="H16" s="63">
        <v>155.404</v>
      </c>
      <c r="I16" s="39">
        <v>0</v>
      </c>
      <c r="J16" s="39">
        <v>0</v>
      </c>
      <c r="K16" s="39"/>
      <c r="L16" s="39">
        <v>0</v>
      </c>
      <c r="M16" s="39"/>
      <c r="N16" s="39">
        <v>0</v>
      </c>
      <c r="O16" s="39">
        <v>0</v>
      </c>
      <c r="P16" s="41">
        <v>0</v>
      </c>
      <c r="Q16" s="41">
        <v>0</v>
      </c>
      <c r="R16" s="41"/>
      <c r="S16" s="41">
        <v>0</v>
      </c>
      <c r="T16" s="41">
        <v>0.54400000000000004</v>
      </c>
      <c r="U16" s="41">
        <v>0</v>
      </c>
      <c r="V16" s="41">
        <v>0</v>
      </c>
      <c r="W16" s="57">
        <f t="shared" si="2"/>
        <v>112.35800000000002</v>
      </c>
      <c r="X16" s="57">
        <f t="shared" si="2"/>
        <v>112.40900000000001</v>
      </c>
      <c r="Y16" s="57">
        <f t="shared" si="2"/>
        <v>111.621</v>
      </c>
      <c r="Z16" s="57">
        <f t="shared" si="2"/>
        <v>135.791</v>
      </c>
      <c r="AA16" s="57">
        <f t="shared" si="2"/>
        <v>142.43300000000002</v>
      </c>
      <c r="AB16" s="57">
        <f t="shared" si="2"/>
        <v>147.709</v>
      </c>
      <c r="AC16" s="62">
        <v>155.55000000000001</v>
      </c>
      <c r="AD16" s="58">
        <f>SUM(W16:AC16)</f>
        <v>917.87100000000009</v>
      </c>
      <c r="AF16" s="35">
        <v>159.9</v>
      </c>
      <c r="AG16" s="35"/>
    </row>
    <row r="17" spans="1:33" x14ac:dyDescent="0.25">
      <c r="A17" s="61" t="s">
        <v>55</v>
      </c>
      <c r="B17" s="52">
        <v>62.695999999999998</v>
      </c>
      <c r="C17" s="52">
        <v>60.876999999999995</v>
      </c>
      <c r="D17" s="52">
        <v>62.575000000000003</v>
      </c>
      <c r="E17" s="52">
        <v>78.326000000000008</v>
      </c>
      <c r="F17" s="63">
        <v>85.293000000000006</v>
      </c>
      <c r="G17" s="63">
        <v>86.384</v>
      </c>
      <c r="H17" s="52">
        <v>87.968999999999994</v>
      </c>
      <c r="I17" s="39">
        <v>0</v>
      </c>
      <c r="J17" s="39">
        <v>0</v>
      </c>
      <c r="K17" s="39"/>
      <c r="L17" s="39"/>
      <c r="M17" s="39"/>
      <c r="N17" s="39">
        <v>0</v>
      </c>
      <c r="O17" s="39">
        <v>0</v>
      </c>
      <c r="P17" s="41">
        <v>0</v>
      </c>
      <c r="Q17" s="41">
        <v>0</v>
      </c>
      <c r="R17" s="41"/>
      <c r="S17" s="41"/>
      <c r="T17" s="41"/>
      <c r="U17" s="41">
        <v>0</v>
      </c>
      <c r="V17" s="41">
        <v>0</v>
      </c>
      <c r="W17" s="57">
        <f t="shared" si="2"/>
        <v>62.695999999999998</v>
      </c>
      <c r="X17" s="57">
        <f t="shared" si="2"/>
        <v>60.876999999999995</v>
      </c>
      <c r="Y17" s="57">
        <f t="shared" si="2"/>
        <v>62.575000000000003</v>
      </c>
      <c r="Z17" s="57">
        <f t="shared" si="2"/>
        <v>78.326000000000008</v>
      </c>
      <c r="AA17" s="57">
        <f t="shared" si="2"/>
        <v>85.293000000000006</v>
      </c>
      <c r="AB17" s="57">
        <f t="shared" si="2"/>
        <v>86.384</v>
      </c>
      <c r="AC17" s="62">
        <v>88.046999999999997</v>
      </c>
      <c r="AD17" s="58">
        <f>SUM(W17:AC17)</f>
        <v>524.19799999999998</v>
      </c>
      <c r="AF17" s="35">
        <v>89.421000000000006</v>
      </c>
      <c r="AG17" s="35"/>
    </row>
    <row r="18" spans="1:33" x14ac:dyDescent="0.25">
      <c r="A18" s="61" t="s">
        <v>56</v>
      </c>
      <c r="B18" s="63">
        <v>41.704000000000001</v>
      </c>
      <c r="C18" s="63">
        <v>45.302999999999997</v>
      </c>
      <c r="D18" s="63">
        <v>49.040235000000003</v>
      </c>
      <c r="E18" s="63">
        <v>55.764198</v>
      </c>
      <c r="F18" s="63">
        <f>60.145-6</f>
        <v>54.145000000000003</v>
      </c>
      <c r="G18" s="63">
        <v>63.822000000000003</v>
      </c>
      <c r="H18" s="63">
        <v>64.951999999999998</v>
      </c>
      <c r="I18" s="39">
        <v>0</v>
      </c>
      <c r="J18" s="39">
        <v>0</v>
      </c>
      <c r="K18" s="39"/>
      <c r="L18" s="39"/>
      <c r="M18" s="39"/>
      <c r="N18" s="39">
        <v>0</v>
      </c>
      <c r="O18" s="39">
        <v>0</v>
      </c>
      <c r="P18" s="41">
        <v>0</v>
      </c>
      <c r="Q18" s="41">
        <v>0</v>
      </c>
      <c r="R18" s="41"/>
      <c r="S18" s="41"/>
      <c r="T18" s="41"/>
      <c r="U18" s="41">
        <v>0</v>
      </c>
      <c r="V18" s="41">
        <v>3</v>
      </c>
      <c r="W18" s="57">
        <f t="shared" si="2"/>
        <v>41.704000000000001</v>
      </c>
      <c r="X18" s="57">
        <f t="shared" si="2"/>
        <v>45.302999999999997</v>
      </c>
      <c r="Y18" s="57">
        <f t="shared" si="2"/>
        <v>49.040235000000003</v>
      </c>
      <c r="Z18" s="57">
        <f t="shared" si="2"/>
        <v>55.764198</v>
      </c>
      <c r="AA18" s="57">
        <f t="shared" si="2"/>
        <v>54.145000000000003</v>
      </c>
      <c r="AB18" s="57">
        <f t="shared" si="2"/>
        <v>63.822000000000003</v>
      </c>
      <c r="AC18" s="62">
        <v>65.408000000000001</v>
      </c>
      <c r="AD18" s="58">
        <f>SUM(W18:AC18)</f>
        <v>375.18643300000002</v>
      </c>
      <c r="AF18" s="35">
        <v>66.2</v>
      </c>
      <c r="AG18" s="35"/>
    </row>
    <row r="19" spans="1:33" x14ac:dyDescent="0.25">
      <c r="A19" s="60"/>
      <c r="B19" s="52"/>
      <c r="C19" s="52"/>
      <c r="D19" s="52"/>
      <c r="E19" s="52"/>
      <c r="F19" s="52"/>
      <c r="G19" s="52"/>
      <c r="H19" s="52"/>
      <c r="I19" s="39"/>
      <c r="J19" s="39"/>
      <c r="K19" s="39"/>
      <c r="L19" s="39"/>
      <c r="M19" s="39"/>
      <c r="N19" s="39"/>
      <c r="O19" s="39"/>
      <c r="P19" s="41"/>
      <c r="Q19" s="41"/>
      <c r="R19" s="41"/>
      <c r="S19" s="41"/>
      <c r="T19" s="41"/>
      <c r="U19" s="41"/>
      <c r="V19" s="41"/>
      <c r="W19" s="35"/>
      <c r="X19" s="35"/>
      <c r="Y19" s="35"/>
      <c r="Z19" s="35"/>
      <c r="AA19" s="35"/>
      <c r="AB19" s="35"/>
      <c r="AC19" s="64"/>
      <c r="AD19" s="54"/>
      <c r="AF19" s="35"/>
      <c r="AG19" s="35"/>
    </row>
    <row r="20" spans="1:33" x14ac:dyDescent="0.25">
      <c r="A20" s="51" t="s">
        <v>57</v>
      </c>
      <c r="B20" s="52">
        <v>58.075000000000003</v>
      </c>
      <c r="C20" s="52">
        <v>15.911</v>
      </c>
      <c r="D20" s="52">
        <v>22.557000000000002</v>
      </c>
      <c r="E20" s="52">
        <v>15.802</v>
      </c>
      <c r="F20" s="52">
        <v>21.619999999999997</v>
      </c>
      <c r="G20" s="52">
        <v>23.453358999999999</v>
      </c>
      <c r="H20" s="52">
        <v>28.385000000000002</v>
      </c>
      <c r="I20" s="39">
        <v>0</v>
      </c>
      <c r="J20" s="39">
        <v>0</v>
      </c>
      <c r="K20" s="39"/>
      <c r="L20" s="39">
        <v>0</v>
      </c>
      <c r="M20" s="39">
        <v>0</v>
      </c>
      <c r="N20" s="39">
        <v>0</v>
      </c>
      <c r="O20" s="39">
        <v>0</v>
      </c>
      <c r="P20" s="41">
        <v>0</v>
      </c>
      <c r="Q20" s="41">
        <v>5.7539999999999996</v>
      </c>
      <c r="R20" s="41">
        <v>3.1639999999999997</v>
      </c>
      <c r="S20" s="41">
        <v>5.9790000000000001</v>
      </c>
      <c r="T20" s="41">
        <v>5.95</v>
      </c>
      <c r="U20" s="41">
        <v>4.9866659999999996</v>
      </c>
      <c r="V20" s="41">
        <v>0</v>
      </c>
      <c r="W20" s="35"/>
      <c r="X20" s="35"/>
      <c r="Y20" s="35"/>
      <c r="Z20" s="35"/>
      <c r="AA20" s="35"/>
      <c r="AB20" s="35"/>
      <c r="AC20" s="64"/>
      <c r="AD20" s="54"/>
      <c r="AF20" s="35"/>
      <c r="AG20" s="35"/>
    </row>
    <row r="21" spans="1:33" x14ac:dyDescent="0.25">
      <c r="A21" s="65" t="s">
        <v>58</v>
      </c>
      <c r="B21" s="63">
        <v>14.585000000000001</v>
      </c>
      <c r="C21" s="52">
        <v>10</v>
      </c>
      <c r="D21" s="52">
        <v>11.707000000000001</v>
      </c>
      <c r="E21" s="52">
        <v>12.305</v>
      </c>
      <c r="F21" s="52">
        <v>12.2</v>
      </c>
      <c r="G21" s="52">
        <v>9.6989380000000001</v>
      </c>
      <c r="H21" s="52">
        <v>13.978000000000002</v>
      </c>
      <c r="I21" s="39"/>
      <c r="J21" s="39"/>
      <c r="K21" s="39"/>
      <c r="L21" s="39">
        <v>0</v>
      </c>
      <c r="M21" s="39"/>
      <c r="N21" s="39">
        <v>0</v>
      </c>
      <c r="O21" s="39">
        <v>0</v>
      </c>
      <c r="P21" s="41"/>
      <c r="Q21" s="41">
        <v>1.4039999999999999</v>
      </c>
      <c r="R21" s="41">
        <v>1.835</v>
      </c>
      <c r="S21" s="41">
        <v>2</v>
      </c>
      <c r="T21" s="41">
        <v>2</v>
      </c>
      <c r="U21" s="41">
        <v>4.3960869999999996</v>
      </c>
      <c r="V21" s="41">
        <v>0</v>
      </c>
      <c r="W21" s="66">
        <f t="shared" ref="W21:AB24" si="3">B21+I21+P21</f>
        <v>14.585000000000001</v>
      </c>
      <c r="X21" s="66">
        <f t="shared" si="3"/>
        <v>11.404</v>
      </c>
      <c r="Y21" s="66">
        <f t="shared" si="3"/>
        <v>13.542000000000002</v>
      </c>
      <c r="Z21" s="66">
        <f t="shared" si="3"/>
        <v>14.305</v>
      </c>
      <c r="AA21" s="66">
        <f t="shared" si="3"/>
        <v>14.2</v>
      </c>
      <c r="AB21" s="66">
        <f t="shared" si="3"/>
        <v>14.095025</v>
      </c>
      <c r="AC21" s="67">
        <v>14.024000000000001</v>
      </c>
      <c r="AD21" s="68">
        <f>SUM(W21:AC21)</f>
        <v>96.155024999999995</v>
      </c>
      <c r="AF21" s="35">
        <v>14</v>
      </c>
      <c r="AG21" s="35"/>
    </row>
    <row r="22" spans="1:33" x14ac:dyDescent="0.25">
      <c r="A22" s="65" t="s">
        <v>59</v>
      </c>
      <c r="B22" s="52"/>
      <c r="C22" s="52">
        <v>0</v>
      </c>
      <c r="D22" s="52">
        <v>2.85</v>
      </c>
      <c r="E22" s="52"/>
      <c r="F22" s="52">
        <v>0</v>
      </c>
      <c r="G22" s="52"/>
      <c r="H22" s="52"/>
      <c r="I22" s="39"/>
      <c r="J22" s="39">
        <v>0</v>
      </c>
      <c r="K22" s="39"/>
      <c r="L22" s="39"/>
      <c r="M22" s="39">
        <v>0</v>
      </c>
      <c r="N22" s="39"/>
      <c r="O22" s="39"/>
      <c r="P22" s="41"/>
      <c r="Q22" s="41">
        <v>2.85</v>
      </c>
      <c r="R22" s="41"/>
      <c r="S22" s="41">
        <v>2.65</v>
      </c>
      <c r="T22" s="41">
        <v>2.65</v>
      </c>
      <c r="U22" s="41"/>
      <c r="V22" s="41"/>
      <c r="W22" s="66">
        <f t="shared" si="3"/>
        <v>0</v>
      </c>
      <c r="X22" s="66">
        <f t="shared" si="3"/>
        <v>2.85</v>
      </c>
      <c r="Y22" s="66">
        <f t="shared" si="3"/>
        <v>2.85</v>
      </c>
      <c r="Z22" s="66">
        <f t="shared" si="3"/>
        <v>2.65</v>
      </c>
      <c r="AA22" s="66">
        <f t="shared" si="3"/>
        <v>2.65</v>
      </c>
      <c r="AB22" s="66">
        <f t="shared" si="3"/>
        <v>0</v>
      </c>
      <c r="AC22" s="67">
        <v>0</v>
      </c>
      <c r="AD22" s="68">
        <f>SUM(W22:AC22)</f>
        <v>11</v>
      </c>
      <c r="AF22" s="35">
        <v>0</v>
      </c>
      <c r="AG22" s="35"/>
    </row>
    <row r="23" spans="1:33" x14ac:dyDescent="0.25">
      <c r="A23" s="65" t="s">
        <v>60</v>
      </c>
      <c r="B23" s="63">
        <v>9.5</v>
      </c>
      <c r="C23" s="52">
        <v>5</v>
      </c>
      <c r="D23" s="52">
        <v>8</v>
      </c>
      <c r="E23" s="52">
        <v>1.4970000000000001</v>
      </c>
      <c r="F23" s="52">
        <v>8</v>
      </c>
      <c r="G23" s="52">
        <v>8.9844209999999993</v>
      </c>
      <c r="H23" s="52">
        <v>9.5759999999999987</v>
      </c>
      <c r="I23" s="39"/>
      <c r="J23" s="39"/>
      <c r="K23" s="39"/>
      <c r="L23" s="39">
        <v>0</v>
      </c>
      <c r="M23" s="39"/>
      <c r="N23" s="39"/>
      <c r="O23" s="39">
        <v>0</v>
      </c>
      <c r="P23" s="41"/>
      <c r="Q23" s="41">
        <v>1.5</v>
      </c>
      <c r="R23" s="41">
        <v>1.329</v>
      </c>
      <c r="S23" s="41">
        <v>1.329</v>
      </c>
      <c r="T23" s="41">
        <v>1.3</v>
      </c>
      <c r="U23" s="41">
        <v>0.59057899999999997</v>
      </c>
      <c r="V23" s="41">
        <v>0</v>
      </c>
      <c r="W23" s="66">
        <f t="shared" si="3"/>
        <v>9.5</v>
      </c>
      <c r="X23" s="66">
        <f t="shared" si="3"/>
        <v>6.5</v>
      </c>
      <c r="Y23" s="66">
        <f t="shared" si="3"/>
        <v>9.3290000000000006</v>
      </c>
      <c r="Z23" s="66">
        <f t="shared" si="3"/>
        <v>2.8260000000000001</v>
      </c>
      <c r="AA23" s="66">
        <f t="shared" si="3"/>
        <v>9.3000000000000007</v>
      </c>
      <c r="AB23" s="66">
        <f t="shared" si="3"/>
        <v>9.5749999999999993</v>
      </c>
      <c r="AC23" s="67">
        <v>9.6080000000000005</v>
      </c>
      <c r="AD23" s="68">
        <f>SUM(W23:AC23)</f>
        <v>56.638000000000005</v>
      </c>
      <c r="AF23" s="35">
        <v>9.6</v>
      </c>
      <c r="AG23" s="35"/>
    </row>
    <row r="24" spans="1:33" x14ac:dyDescent="0.25">
      <c r="A24" s="65" t="s">
        <v>61</v>
      </c>
      <c r="B24" s="63">
        <v>3.0750000000000002</v>
      </c>
      <c r="C24" s="52">
        <v>0.91100000000000003</v>
      </c>
      <c r="D24" s="52"/>
      <c r="E24" s="52">
        <v>2</v>
      </c>
      <c r="F24" s="52"/>
      <c r="G24" s="52">
        <v>3.302</v>
      </c>
      <c r="H24" s="52">
        <v>3.363</v>
      </c>
      <c r="I24" s="39">
        <v>0</v>
      </c>
      <c r="J24" s="39">
        <v>0</v>
      </c>
      <c r="K24" s="39"/>
      <c r="L24" s="39"/>
      <c r="M24" s="39"/>
      <c r="N24" s="39">
        <v>0</v>
      </c>
      <c r="O24" s="39">
        <v>0</v>
      </c>
      <c r="P24" s="41">
        <v>0</v>
      </c>
      <c r="Q24" s="41">
        <v>0</v>
      </c>
      <c r="R24" s="41"/>
      <c r="S24" s="41"/>
      <c r="T24" s="41"/>
      <c r="U24" s="41">
        <v>0</v>
      </c>
      <c r="V24" s="41">
        <v>0</v>
      </c>
      <c r="W24" s="66">
        <f t="shared" si="3"/>
        <v>3.0750000000000002</v>
      </c>
      <c r="X24" s="66">
        <f t="shared" si="3"/>
        <v>0.91100000000000003</v>
      </c>
      <c r="Y24" s="66">
        <f t="shared" si="3"/>
        <v>0</v>
      </c>
      <c r="Z24" s="66">
        <f t="shared" si="3"/>
        <v>2</v>
      </c>
      <c r="AA24" s="66">
        <f t="shared" si="3"/>
        <v>0</v>
      </c>
      <c r="AB24" s="66">
        <f t="shared" si="3"/>
        <v>3.302</v>
      </c>
      <c r="AC24" s="67">
        <v>3.286</v>
      </c>
      <c r="AD24" s="68">
        <f>SUM(W24:AC24)</f>
        <v>12.574</v>
      </c>
      <c r="AF24" s="35">
        <v>3.4</v>
      </c>
      <c r="AG24" s="35"/>
    </row>
    <row r="25" spans="1:33" x14ac:dyDescent="0.25">
      <c r="A25" s="61" t="s">
        <v>62</v>
      </c>
      <c r="B25" s="52"/>
      <c r="C25" s="52"/>
      <c r="D25" s="52"/>
      <c r="E25" s="52"/>
      <c r="F25" s="52"/>
      <c r="G25" s="52"/>
      <c r="H25" s="52"/>
      <c r="I25" s="39"/>
      <c r="J25" s="39"/>
      <c r="K25" s="39"/>
      <c r="L25" s="39"/>
      <c r="M25" s="39"/>
      <c r="N25" s="39"/>
      <c r="O25" s="39"/>
      <c r="P25" s="41"/>
      <c r="Q25" s="41"/>
      <c r="R25" s="41"/>
      <c r="S25" s="41"/>
      <c r="T25" s="41"/>
      <c r="U25" s="41"/>
      <c r="V25" s="41"/>
      <c r="W25" s="57">
        <v>0</v>
      </c>
      <c r="X25" s="57">
        <v>0</v>
      </c>
      <c r="Y25" s="57">
        <v>0.22</v>
      </c>
      <c r="Z25" s="57">
        <v>0.48499999999999999</v>
      </c>
      <c r="AA25" s="57">
        <v>7.1950000000000003</v>
      </c>
      <c r="AB25" s="57">
        <v>7.23</v>
      </c>
      <c r="AC25" s="57">
        <v>7.0149999999999997</v>
      </c>
      <c r="AD25" s="58">
        <f>SUM(W25:AC25)</f>
        <v>22.145</v>
      </c>
      <c r="AF25" s="35"/>
      <c r="AG25" s="35" t="s">
        <v>63</v>
      </c>
    </row>
    <row r="26" spans="1:33" ht="15.75" thickBot="1" x14ac:dyDescent="0.3">
      <c r="A26" s="60"/>
      <c r="B26" s="52"/>
      <c r="C26" s="52"/>
      <c r="D26" s="52"/>
      <c r="E26" s="52"/>
      <c r="F26" s="52"/>
      <c r="G26" s="52"/>
      <c r="H26" s="52"/>
      <c r="I26" s="39"/>
      <c r="J26" s="39"/>
      <c r="K26" s="39"/>
      <c r="L26" s="39"/>
      <c r="M26" s="39"/>
      <c r="N26" s="39"/>
      <c r="O26" s="39"/>
      <c r="P26" s="41"/>
      <c r="Q26" s="41"/>
      <c r="R26" s="41"/>
      <c r="S26" s="41"/>
      <c r="T26" s="41"/>
      <c r="U26" s="41"/>
      <c r="V26" s="41"/>
      <c r="W26" s="35"/>
      <c r="X26" s="35"/>
      <c r="Y26" s="35"/>
      <c r="Z26" s="35"/>
      <c r="AA26" s="35"/>
      <c r="AB26" s="35"/>
      <c r="AC26" s="35"/>
      <c r="AD26" s="36"/>
    </row>
    <row r="27" spans="1:33" ht="19.5" thickBot="1" x14ac:dyDescent="0.35">
      <c r="A27" s="42" t="s">
        <v>64</v>
      </c>
      <c r="B27" s="52"/>
      <c r="C27" s="52"/>
      <c r="D27" s="52"/>
      <c r="E27" s="52"/>
      <c r="F27" s="52"/>
      <c r="G27" s="52"/>
      <c r="H27" s="52"/>
      <c r="I27" s="39"/>
      <c r="J27" s="39"/>
      <c r="K27" s="39"/>
      <c r="L27" s="39"/>
      <c r="M27" s="39"/>
      <c r="N27" s="39"/>
      <c r="O27" s="39"/>
      <c r="P27" s="41"/>
      <c r="Q27" s="41"/>
      <c r="R27" s="41"/>
      <c r="S27" s="41"/>
      <c r="T27" s="41"/>
      <c r="U27" s="41"/>
      <c r="V27" s="41"/>
      <c r="W27" s="35"/>
      <c r="X27" s="35"/>
      <c r="Y27" s="35"/>
      <c r="Z27" s="35"/>
      <c r="AA27" s="35"/>
      <c r="AB27" s="35"/>
      <c r="AC27" s="35"/>
      <c r="AD27" s="36"/>
    </row>
    <row r="28" spans="1:33" x14ac:dyDescent="0.25">
      <c r="A28" s="65" t="s">
        <v>65</v>
      </c>
      <c r="B28" s="52">
        <v>0</v>
      </c>
      <c r="C28" s="52">
        <v>7.5</v>
      </c>
      <c r="D28" s="52">
        <v>8.4</v>
      </c>
      <c r="E28" s="52">
        <v>7.5</v>
      </c>
      <c r="F28" s="52">
        <v>7.5</v>
      </c>
      <c r="G28" s="52">
        <v>7.5</v>
      </c>
      <c r="H28" s="52">
        <v>7.5</v>
      </c>
      <c r="I28" s="39"/>
      <c r="J28" s="39">
        <v>0</v>
      </c>
      <c r="K28" s="39"/>
      <c r="L28" s="39"/>
      <c r="M28" s="39">
        <v>0</v>
      </c>
      <c r="N28" s="39">
        <v>0</v>
      </c>
      <c r="O28" s="39">
        <v>0</v>
      </c>
      <c r="P28" s="41"/>
      <c r="Q28" s="41">
        <v>0</v>
      </c>
      <c r="R28" s="41"/>
      <c r="S28" s="41"/>
      <c r="T28" s="41">
        <v>0</v>
      </c>
      <c r="U28" s="41">
        <v>0</v>
      </c>
      <c r="V28" s="41">
        <v>0</v>
      </c>
      <c r="W28" s="66">
        <f t="shared" ref="W28:AC29" si="4">B28+I28+P28</f>
        <v>0</v>
      </c>
      <c r="X28" s="66">
        <f t="shared" si="4"/>
        <v>7.5</v>
      </c>
      <c r="Y28" s="66">
        <f t="shared" si="4"/>
        <v>8.4</v>
      </c>
      <c r="Z28" s="66">
        <f t="shared" si="4"/>
        <v>7.5</v>
      </c>
      <c r="AA28" s="66">
        <f t="shared" si="4"/>
        <v>7.5</v>
      </c>
      <c r="AB28" s="66">
        <f t="shared" si="4"/>
        <v>7.5</v>
      </c>
      <c r="AC28" s="66">
        <f t="shared" si="4"/>
        <v>7.5</v>
      </c>
      <c r="AD28" s="68">
        <f t="shared" ref="AD28:AD37" si="5">SUM(W28:AC28)</f>
        <v>45.9</v>
      </c>
      <c r="AF28" s="35">
        <v>7.5</v>
      </c>
    </row>
    <row r="29" spans="1:33" x14ac:dyDescent="0.25">
      <c r="A29" s="65" t="s">
        <v>66</v>
      </c>
      <c r="B29" s="52"/>
      <c r="C29" s="52"/>
      <c r="D29" s="52"/>
      <c r="E29" s="52"/>
      <c r="F29" s="52"/>
      <c r="G29" s="52">
        <v>0</v>
      </c>
      <c r="H29" s="52">
        <v>0</v>
      </c>
      <c r="I29" s="39"/>
      <c r="J29" s="39"/>
      <c r="K29" s="39"/>
      <c r="L29" s="39"/>
      <c r="M29" s="39"/>
      <c r="N29" s="39">
        <v>0</v>
      </c>
      <c r="O29" s="39">
        <v>0</v>
      </c>
      <c r="P29" s="41"/>
      <c r="Q29" s="41"/>
      <c r="R29" s="41"/>
      <c r="S29" s="41"/>
      <c r="T29" s="41"/>
      <c r="U29" s="41">
        <v>2.65</v>
      </c>
      <c r="V29" s="41">
        <v>2.65</v>
      </c>
      <c r="W29" s="66">
        <f t="shared" si="4"/>
        <v>0</v>
      </c>
      <c r="X29" s="66">
        <f t="shared" si="4"/>
        <v>0</v>
      </c>
      <c r="Y29" s="66">
        <f t="shared" si="4"/>
        <v>0</v>
      </c>
      <c r="Z29" s="66">
        <f t="shared" si="4"/>
        <v>0</v>
      </c>
      <c r="AA29" s="66">
        <f t="shared" si="4"/>
        <v>0</v>
      </c>
      <c r="AB29" s="66">
        <f t="shared" si="4"/>
        <v>2.65</v>
      </c>
      <c r="AC29" s="66">
        <f t="shared" si="4"/>
        <v>2.65</v>
      </c>
      <c r="AD29" s="68">
        <f t="shared" si="5"/>
        <v>5.3</v>
      </c>
      <c r="AF29" s="35">
        <v>2.65</v>
      </c>
    </row>
    <row r="30" spans="1:33" x14ac:dyDescent="0.25">
      <c r="A30" s="29" t="s">
        <v>89</v>
      </c>
      <c r="B30" s="29">
        <v>17.751999999999999</v>
      </c>
      <c r="C30" s="29">
        <v>16.8</v>
      </c>
      <c r="D30" s="29">
        <v>16.8</v>
      </c>
      <c r="E30" s="29">
        <v>16.8</v>
      </c>
      <c r="F30" s="29">
        <v>16.8</v>
      </c>
      <c r="G30" s="29">
        <v>16.8</v>
      </c>
      <c r="H30" s="29">
        <v>16.8</v>
      </c>
      <c r="I30" s="29"/>
      <c r="J30" s="29">
        <v>0</v>
      </c>
      <c r="K30" s="29"/>
      <c r="L30" s="29"/>
      <c r="M30" s="29">
        <v>0</v>
      </c>
      <c r="N30" s="29">
        <v>0</v>
      </c>
      <c r="O30" s="29">
        <v>0</v>
      </c>
      <c r="P30" s="29"/>
      <c r="Q30" s="29">
        <v>0</v>
      </c>
      <c r="R30" s="29"/>
      <c r="S30" s="29"/>
      <c r="T30" s="29">
        <v>0</v>
      </c>
      <c r="U30" s="29">
        <v>0</v>
      </c>
      <c r="V30" s="29">
        <v>0</v>
      </c>
      <c r="W30" s="29">
        <v>14.34</v>
      </c>
      <c r="X30" s="29">
        <v>16.55</v>
      </c>
      <c r="Y30" s="29">
        <v>12.05</v>
      </c>
      <c r="Z30" s="29">
        <v>12.5</v>
      </c>
      <c r="AA30" s="29">
        <v>10.31</v>
      </c>
      <c r="AB30" s="29">
        <v>14.83</v>
      </c>
      <c r="AC30" s="29">
        <v>11.87</v>
      </c>
      <c r="AD30" s="80">
        <f t="shared" si="5"/>
        <v>92.45</v>
      </c>
      <c r="AF30" s="31">
        <v>16.8</v>
      </c>
    </row>
    <row r="31" spans="1:33" x14ac:dyDescent="0.25">
      <c r="A31" s="32" t="s">
        <v>67</v>
      </c>
      <c r="B31" s="32">
        <v>23.046182999999999</v>
      </c>
      <c r="C31" s="32">
        <v>32.564137000000002</v>
      </c>
      <c r="D31" s="32">
        <v>41.496611999999999</v>
      </c>
      <c r="E31" s="32">
        <v>36.150995000000002</v>
      </c>
      <c r="F31" s="32">
        <v>33.468310000000002</v>
      </c>
      <c r="G31" s="32">
        <v>45.416083</v>
      </c>
      <c r="H31" s="32">
        <v>8.8955699999999993</v>
      </c>
      <c r="I31" s="32"/>
      <c r="J31" s="32">
        <v>0</v>
      </c>
      <c r="K31" s="32"/>
      <c r="L31" s="32"/>
      <c r="M31" s="32">
        <v>0</v>
      </c>
      <c r="N31" s="32">
        <v>0</v>
      </c>
      <c r="O31" s="32">
        <v>0</v>
      </c>
      <c r="P31" s="32"/>
      <c r="Q31" s="32">
        <v>0</v>
      </c>
      <c r="R31" s="32"/>
      <c r="S31" s="32"/>
      <c r="T31" s="32">
        <v>0</v>
      </c>
      <c r="U31" s="32">
        <v>0</v>
      </c>
      <c r="V31" s="32">
        <v>0</v>
      </c>
      <c r="W31" s="32">
        <v>10.68</v>
      </c>
      <c r="X31" s="32">
        <v>13.45</v>
      </c>
      <c r="Y31" s="32">
        <v>21.5</v>
      </c>
      <c r="Z31" s="32">
        <v>16.760000000000002</v>
      </c>
      <c r="AA31" s="32">
        <v>23.01</v>
      </c>
      <c r="AB31" s="32">
        <v>24.3</v>
      </c>
      <c r="AC31" s="32">
        <v>33.799999999999997</v>
      </c>
      <c r="AD31" s="53">
        <f t="shared" si="5"/>
        <v>143.5</v>
      </c>
      <c r="AF31" s="35">
        <v>20</v>
      </c>
      <c r="AG31" t="s">
        <v>78</v>
      </c>
    </row>
    <row r="32" spans="1:33" x14ac:dyDescent="0.25">
      <c r="A32" s="65" t="s">
        <v>68</v>
      </c>
      <c r="B32" s="52">
        <v>10</v>
      </c>
      <c r="C32" s="52">
        <v>9.6</v>
      </c>
      <c r="D32" s="52">
        <v>9.6</v>
      </c>
      <c r="E32" s="52">
        <v>9.6</v>
      </c>
      <c r="F32" s="52">
        <v>82.548000000000002</v>
      </c>
      <c r="G32" s="52">
        <v>9.6</v>
      </c>
      <c r="H32" s="52">
        <v>9.6</v>
      </c>
      <c r="I32" s="39"/>
      <c r="J32" s="39">
        <v>0</v>
      </c>
      <c r="K32" s="39"/>
      <c r="L32" s="39"/>
      <c r="M32" s="39">
        <v>0</v>
      </c>
      <c r="N32" s="39">
        <v>0</v>
      </c>
      <c r="O32" s="39">
        <v>0</v>
      </c>
      <c r="P32" s="41"/>
      <c r="Q32" s="41">
        <v>0</v>
      </c>
      <c r="R32" s="41"/>
      <c r="S32" s="41"/>
      <c r="T32" s="41">
        <v>0</v>
      </c>
      <c r="U32" s="41">
        <v>0</v>
      </c>
      <c r="V32" s="41">
        <v>0</v>
      </c>
      <c r="W32" s="66">
        <v>9.5500000000000007</v>
      </c>
      <c r="X32" s="66">
        <v>10.6</v>
      </c>
      <c r="Y32" s="66">
        <v>8.19</v>
      </c>
      <c r="Z32" s="66">
        <v>2.5950000000000002</v>
      </c>
      <c r="AA32" s="66">
        <v>15.1</v>
      </c>
      <c r="AB32" s="66">
        <v>15.89</v>
      </c>
      <c r="AC32" s="66">
        <v>12.83</v>
      </c>
      <c r="AD32" s="68">
        <f t="shared" si="5"/>
        <v>74.754999999999995</v>
      </c>
      <c r="AF32" s="35">
        <v>9.6</v>
      </c>
    </row>
    <row r="33" spans="1:33" x14ac:dyDescent="0.25">
      <c r="A33" s="65" t="s">
        <v>60</v>
      </c>
      <c r="B33" s="52">
        <v>0</v>
      </c>
      <c r="C33" s="52">
        <v>8.4</v>
      </c>
      <c r="D33" s="52">
        <v>7.5</v>
      </c>
      <c r="E33" s="52">
        <v>8.4</v>
      </c>
      <c r="F33" s="52">
        <v>8.4</v>
      </c>
      <c r="G33" s="52">
        <v>8.4</v>
      </c>
      <c r="H33" s="52">
        <v>8.4</v>
      </c>
      <c r="I33" s="39"/>
      <c r="J33" s="39">
        <v>0</v>
      </c>
      <c r="K33" s="39"/>
      <c r="L33" s="39"/>
      <c r="M33" s="39">
        <v>0</v>
      </c>
      <c r="N33" s="39">
        <v>0</v>
      </c>
      <c r="O33" s="39">
        <v>0</v>
      </c>
      <c r="P33" s="41"/>
      <c r="Q33" s="41">
        <v>0</v>
      </c>
      <c r="R33" s="41"/>
      <c r="S33" s="41"/>
      <c r="T33" s="41">
        <v>0</v>
      </c>
      <c r="U33" s="41">
        <v>0</v>
      </c>
      <c r="V33" s="41">
        <v>0</v>
      </c>
      <c r="W33" s="66">
        <f t="shared" ref="W33:AC33" si="6">B33+I33+P33</f>
        <v>0</v>
      </c>
      <c r="X33" s="66">
        <f t="shared" si="6"/>
        <v>8.4</v>
      </c>
      <c r="Y33" s="66">
        <f t="shared" si="6"/>
        <v>7.5</v>
      </c>
      <c r="Z33" s="66">
        <f t="shared" si="6"/>
        <v>8.4</v>
      </c>
      <c r="AA33" s="66">
        <f t="shared" si="6"/>
        <v>8.4</v>
      </c>
      <c r="AB33" s="66">
        <f t="shared" si="6"/>
        <v>8.4</v>
      </c>
      <c r="AC33" s="66">
        <f t="shared" si="6"/>
        <v>8.4</v>
      </c>
      <c r="AD33" s="68">
        <f t="shared" si="5"/>
        <v>49.5</v>
      </c>
      <c r="AF33" s="35">
        <v>8.4</v>
      </c>
    </row>
    <row r="34" spans="1:33" x14ac:dyDescent="0.25">
      <c r="A34" s="65" t="s">
        <v>69</v>
      </c>
      <c r="B34" s="52">
        <v>9</v>
      </c>
      <c r="C34" s="52">
        <v>5.6</v>
      </c>
      <c r="D34" s="52">
        <v>5.6</v>
      </c>
      <c r="E34" s="52">
        <v>5.8</v>
      </c>
      <c r="F34" s="52">
        <v>6</v>
      </c>
      <c r="G34" s="52">
        <v>5.9</v>
      </c>
      <c r="H34" s="52">
        <v>5.9</v>
      </c>
      <c r="I34" s="39"/>
      <c r="J34" s="39">
        <v>0</v>
      </c>
      <c r="K34" s="39"/>
      <c r="L34" s="39"/>
      <c r="M34" s="39">
        <v>0</v>
      </c>
      <c r="N34" s="39">
        <v>0</v>
      </c>
      <c r="O34" s="39">
        <v>0</v>
      </c>
      <c r="P34" s="41"/>
      <c r="Q34" s="41">
        <v>0</v>
      </c>
      <c r="R34" s="41"/>
      <c r="S34" s="41"/>
      <c r="T34" s="41">
        <v>0</v>
      </c>
      <c r="U34" s="41">
        <v>0</v>
      </c>
      <c r="V34" s="41">
        <v>0</v>
      </c>
      <c r="W34" s="66">
        <v>4.13</v>
      </c>
      <c r="X34" s="66">
        <v>3.75</v>
      </c>
      <c r="Y34" s="66">
        <v>5.46</v>
      </c>
      <c r="Z34" s="66">
        <v>5.0999999999999996</v>
      </c>
      <c r="AA34" s="66">
        <v>5.34</v>
      </c>
      <c r="AB34" s="66">
        <v>7.32</v>
      </c>
      <c r="AC34" s="66">
        <v>7.24</v>
      </c>
      <c r="AD34" s="68">
        <f t="shared" si="5"/>
        <v>38.339999999999996</v>
      </c>
      <c r="AF34" s="35">
        <v>5.9</v>
      </c>
    </row>
    <row r="35" spans="1:33" x14ac:dyDescent="0.25">
      <c r="A35" s="65" t="s">
        <v>70</v>
      </c>
      <c r="B35" s="66">
        <v>3</v>
      </c>
      <c r="C35" s="66">
        <v>0</v>
      </c>
      <c r="D35" s="66"/>
      <c r="E35" s="66"/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/>
      <c r="L35" s="66"/>
      <c r="M35" s="66">
        <v>0</v>
      </c>
      <c r="N35" s="66">
        <v>0</v>
      </c>
      <c r="O35" s="66">
        <v>0</v>
      </c>
      <c r="P35" s="66">
        <v>5</v>
      </c>
      <c r="Q35" s="66">
        <v>7.5</v>
      </c>
      <c r="R35" s="66">
        <v>7.5</v>
      </c>
      <c r="S35" s="66">
        <v>7.5</v>
      </c>
      <c r="T35" s="66">
        <v>7.5</v>
      </c>
      <c r="U35" s="66">
        <v>7.5</v>
      </c>
      <c r="V35" s="66">
        <v>8.3800000000000008</v>
      </c>
      <c r="W35" s="66">
        <f t="shared" ref="W35:AC35" si="7">B35+I35+P35</f>
        <v>8</v>
      </c>
      <c r="X35" s="66">
        <f t="shared" si="7"/>
        <v>7.5</v>
      </c>
      <c r="Y35" s="66">
        <f t="shared" si="7"/>
        <v>7.5</v>
      </c>
      <c r="Z35" s="66">
        <f t="shared" si="7"/>
        <v>7.5</v>
      </c>
      <c r="AA35" s="66">
        <f t="shared" si="7"/>
        <v>7.5</v>
      </c>
      <c r="AB35" s="66">
        <f t="shared" si="7"/>
        <v>7.5</v>
      </c>
      <c r="AC35" s="66">
        <f t="shared" si="7"/>
        <v>8.3800000000000008</v>
      </c>
      <c r="AD35" s="68">
        <f t="shared" si="5"/>
        <v>53.88</v>
      </c>
      <c r="AF35" s="35">
        <v>8.4</v>
      </c>
    </row>
    <row r="36" spans="1:33" ht="30" x14ac:dyDescent="0.25">
      <c r="A36" s="32" t="s">
        <v>71</v>
      </c>
      <c r="B36" s="32"/>
      <c r="C36" s="32"/>
      <c r="D36" s="32"/>
      <c r="E36" s="32">
        <v>20</v>
      </c>
      <c r="F36" s="32">
        <v>20</v>
      </c>
      <c r="G36" s="32">
        <v>20</v>
      </c>
      <c r="H36" s="32">
        <v>20</v>
      </c>
      <c r="I36" s="32"/>
      <c r="J36" s="32"/>
      <c r="K36" s="32"/>
      <c r="L36" s="32"/>
      <c r="M36" s="32">
        <v>0</v>
      </c>
      <c r="N36" s="32">
        <v>0</v>
      </c>
      <c r="O36" s="32">
        <v>0</v>
      </c>
      <c r="P36" s="32"/>
      <c r="Q36" s="32"/>
      <c r="R36" s="32"/>
      <c r="S36" s="32"/>
      <c r="T36" s="32">
        <v>0</v>
      </c>
      <c r="U36" s="32">
        <v>0</v>
      </c>
      <c r="V36" s="32">
        <v>0</v>
      </c>
      <c r="W36" s="32">
        <v>12.36</v>
      </c>
      <c r="X36" s="32">
        <v>19.11</v>
      </c>
      <c r="Y36" s="32">
        <v>19.989999999999998</v>
      </c>
      <c r="Z36" s="28">
        <v>14.4</v>
      </c>
      <c r="AA36" s="32">
        <v>10.45</v>
      </c>
      <c r="AB36" s="32">
        <v>21.07</v>
      </c>
      <c r="AC36" s="32">
        <v>15.5</v>
      </c>
      <c r="AD36" s="53">
        <f t="shared" si="5"/>
        <v>112.88</v>
      </c>
      <c r="AF36" s="31">
        <v>15</v>
      </c>
    </row>
    <row r="37" spans="1:33" ht="45" x14ac:dyDescent="0.25">
      <c r="A37" s="69" t="s">
        <v>72</v>
      </c>
      <c r="B37" s="48">
        <v>9.5860000000000003</v>
      </c>
      <c r="C37" s="48">
        <v>9.5860000000000003</v>
      </c>
      <c r="D37" s="48">
        <v>9.5860000000000003</v>
      </c>
      <c r="E37" s="48">
        <v>9.5860000000000003</v>
      </c>
      <c r="F37" s="48">
        <v>9.5860000000000003</v>
      </c>
      <c r="G37" s="48">
        <v>12.586</v>
      </c>
      <c r="H37" s="48">
        <v>12.586</v>
      </c>
      <c r="I37" s="49">
        <v>0</v>
      </c>
      <c r="J37" s="49">
        <v>0</v>
      </c>
      <c r="K37" s="49"/>
      <c r="L37" s="49"/>
      <c r="M37" s="49">
        <v>0</v>
      </c>
      <c r="N37" s="49">
        <v>0</v>
      </c>
      <c r="O37" s="49">
        <v>0</v>
      </c>
      <c r="P37" s="50">
        <v>0</v>
      </c>
      <c r="Q37" s="50">
        <v>0</v>
      </c>
      <c r="R37" s="50"/>
      <c r="S37" s="50"/>
      <c r="T37" s="50">
        <v>0</v>
      </c>
      <c r="U37" s="50">
        <v>0</v>
      </c>
      <c r="V37" s="50">
        <v>0</v>
      </c>
      <c r="W37" s="29">
        <v>9.25</v>
      </c>
      <c r="X37" s="29">
        <v>12.04</v>
      </c>
      <c r="Y37" s="29">
        <v>6</v>
      </c>
      <c r="Z37" s="29">
        <v>16.3</v>
      </c>
      <c r="AA37" s="29">
        <v>6.96</v>
      </c>
      <c r="AB37" s="29">
        <v>10.33</v>
      </c>
      <c r="AC37" s="29">
        <v>7.9</v>
      </c>
      <c r="AD37" s="70">
        <f t="shared" si="5"/>
        <v>68.78</v>
      </c>
      <c r="AF37" s="31">
        <v>12.6</v>
      </c>
      <c r="AG37" s="18"/>
    </row>
    <row r="38" spans="1:33" x14ac:dyDescent="0.25">
      <c r="B38" s="52"/>
      <c r="C38" s="52"/>
      <c r="D38" s="52"/>
      <c r="E38" s="52"/>
      <c r="F38" s="52"/>
      <c r="G38" s="52"/>
      <c r="H38" s="52"/>
      <c r="I38" s="39"/>
      <c r="J38" s="39"/>
      <c r="K38" s="39"/>
      <c r="L38" s="39"/>
      <c r="M38" s="39"/>
      <c r="N38" s="39"/>
      <c r="O38" s="39"/>
      <c r="P38" s="41"/>
      <c r="Q38" s="41"/>
      <c r="R38" s="41"/>
      <c r="S38" s="41"/>
      <c r="T38" s="41"/>
      <c r="U38" s="41"/>
      <c r="V38" s="41"/>
      <c r="W38" s="35"/>
      <c r="X38" s="35"/>
      <c r="Y38" s="35"/>
      <c r="Z38" s="35"/>
      <c r="AA38" s="35"/>
      <c r="AB38" s="35"/>
      <c r="AC38" s="35"/>
      <c r="AD38" s="36"/>
    </row>
    <row r="39" spans="1:33" ht="15.75" thickBot="1" x14ac:dyDescent="0.3">
      <c r="B39" s="52"/>
      <c r="C39" s="52"/>
      <c r="D39" s="52"/>
      <c r="E39" s="52"/>
      <c r="F39" s="52"/>
      <c r="G39" s="52"/>
      <c r="H39" s="52"/>
      <c r="I39" s="39"/>
      <c r="J39" s="39"/>
      <c r="K39" s="39"/>
      <c r="L39" s="39"/>
      <c r="M39" s="39"/>
      <c r="N39" s="39"/>
      <c r="O39" s="39"/>
      <c r="P39" s="41"/>
      <c r="Q39" s="41"/>
      <c r="R39" s="41"/>
      <c r="S39" s="41"/>
      <c r="T39" s="41"/>
      <c r="U39" s="41"/>
      <c r="V39" s="41"/>
      <c r="W39" s="35"/>
      <c r="X39" s="35"/>
      <c r="Y39" s="35"/>
      <c r="Z39" s="35"/>
      <c r="AA39" s="35"/>
      <c r="AB39" s="35"/>
      <c r="AC39" s="35"/>
      <c r="AD39" s="36"/>
    </row>
    <row r="40" spans="1:33" ht="16.5" thickBot="1" x14ac:dyDescent="0.3">
      <c r="A40" s="71" t="s">
        <v>73</v>
      </c>
      <c r="B40" s="52"/>
      <c r="C40" s="52"/>
      <c r="D40" s="52"/>
      <c r="E40" s="52"/>
      <c r="F40" s="52"/>
      <c r="G40" s="52"/>
      <c r="H40" s="52"/>
      <c r="I40" s="39"/>
      <c r="J40" s="39"/>
      <c r="K40" s="39"/>
      <c r="L40" s="39"/>
      <c r="M40" s="39"/>
      <c r="N40" s="39"/>
      <c r="O40" s="39"/>
      <c r="P40" s="41"/>
      <c r="Q40" s="41"/>
      <c r="R40" s="41"/>
      <c r="S40" s="41"/>
      <c r="T40" s="41"/>
      <c r="U40" s="41"/>
      <c r="V40" s="41"/>
      <c r="W40" s="35"/>
      <c r="X40" s="35"/>
      <c r="Y40" s="35"/>
      <c r="Z40" s="35"/>
      <c r="AA40" s="35"/>
      <c r="AB40" s="35"/>
      <c r="AC40" s="35"/>
      <c r="AD40" s="54"/>
      <c r="AF40" s="35"/>
      <c r="AG40" s="35"/>
    </row>
    <row r="41" spans="1:33" x14ac:dyDescent="0.25">
      <c r="A41" s="61" t="s">
        <v>74</v>
      </c>
      <c r="B41" s="52">
        <v>29.324000000000002</v>
      </c>
      <c r="C41" s="52">
        <v>30.010999999999999</v>
      </c>
      <c r="D41" s="52">
        <v>30.471</v>
      </c>
      <c r="E41" s="52">
        <v>32.615897216537547</v>
      </c>
      <c r="F41" s="52">
        <v>34.497183509999999</v>
      </c>
      <c r="G41" s="52">
        <v>35.766261254504101</v>
      </c>
      <c r="H41" s="52">
        <v>36.047856860000003</v>
      </c>
      <c r="I41" s="39">
        <v>0</v>
      </c>
      <c r="J41" s="39">
        <v>0</v>
      </c>
      <c r="K41" s="39"/>
      <c r="L41" s="39">
        <v>0</v>
      </c>
      <c r="M41" s="39">
        <v>0</v>
      </c>
      <c r="N41" s="39">
        <v>0</v>
      </c>
      <c r="O41" s="39">
        <v>0</v>
      </c>
      <c r="P41" s="41">
        <v>0</v>
      </c>
      <c r="Q41" s="41">
        <v>0</v>
      </c>
      <c r="R41" s="41"/>
      <c r="S41" s="41">
        <v>0</v>
      </c>
      <c r="T41" s="41">
        <v>0</v>
      </c>
      <c r="U41" s="41">
        <v>0</v>
      </c>
      <c r="V41" s="41">
        <v>0</v>
      </c>
      <c r="W41" s="57">
        <f t="shared" ref="W41:AB41" si="8">B41+I41+P41</f>
        <v>29.324000000000002</v>
      </c>
      <c r="X41" s="57">
        <f t="shared" si="8"/>
        <v>30.010999999999999</v>
      </c>
      <c r="Y41" s="57">
        <f t="shared" si="8"/>
        <v>30.471</v>
      </c>
      <c r="Z41" s="57">
        <f t="shared" si="8"/>
        <v>32.615897216537547</v>
      </c>
      <c r="AA41" s="57">
        <f t="shared" si="8"/>
        <v>34.497183509999999</v>
      </c>
      <c r="AB41" s="57">
        <f t="shared" si="8"/>
        <v>35.766261254504101</v>
      </c>
      <c r="AC41" s="57">
        <v>36.51</v>
      </c>
      <c r="AD41" s="72">
        <f t="shared" ref="AD41" si="9">SUM(W41:AC41)</f>
        <v>229.19534198104162</v>
      </c>
      <c r="AF41" s="35">
        <v>36</v>
      </c>
      <c r="AG41" s="35"/>
    </row>
    <row r="42" spans="1:33" x14ac:dyDescent="0.25">
      <c r="A42" s="60"/>
      <c r="B42" s="52"/>
      <c r="C42" s="52"/>
      <c r="D42" s="52"/>
      <c r="E42" s="52"/>
      <c r="F42" s="52"/>
      <c r="G42" s="52"/>
      <c r="H42" s="52"/>
      <c r="I42" s="39"/>
      <c r="J42" s="39"/>
      <c r="K42" s="39"/>
      <c r="L42" s="39"/>
      <c r="M42" s="39"/>
      <c r="N42" s="39"/>
      <c r="O42" s="39"/>
      <c r="P42" s="41"/>
      <c r="Q42" s="41"/>
      <c r="R42" s="41"/>
      <c r="S42" s="41"/>
      <c r="T42" s="41"/>
      <c r="U42" s="41"/>
      <c r="V42" s="41"/>
      <c r="W42" s="35">
        <f>SUM(W7:W41)</f>
        <v>513.85521799999992</v>
      </c>
      <c r="X42" s="35">
        <f t="shared" ref="X42:AB42" si="10">SUM(X7:X41)</f>
        <v>544.37389699999994</v>
      </c>
      <c r="Y42" s="35">
        <f t="shared" si="10"/>
        <v>560.62503600000002</v>
      </c>
      <c r="Z42" s="35">
        <f t="shared" si="10"/>
        <v>616.0453452165375</v>
      </c>
      <c r="AA42" s="35">
        <f t="shared" si="10"/>
        <v>666.56884851000007</v>
      </c>
      <c r="AB42" s="35">
        <f t="shared" si="10"/>
        <v>711.58982825450425</v>
      </c>
      <c r="AC42" s="35">
        <f>SUM(AC7:AC41)</f>
        <v>723.15052999999989</v>
      </c>
      <c r="AD42" s="54"/>
      <c r="AF42" s="35">
        <f>SUM(AF7:AF41)</f>
        <v>728.67499999999984</v>
      </c>
    </row>
    <row r="43" spans="1:33" x14ac:dyDescent="0.25"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>
        <f>SUM(P5:P41)</f>
        <v>9.5289999999999999</v>
      </c>
      <c r="Q43" s="35">
        <f t="shared" ref="Q43:V43" si="11">SUM(Q5:Q41)</f>
        <v>23.501999999999999</v>
      </c>
      <c r="R43" s="35">
        <f t="shared" si="11"/>
        <v>18.321999999999999</v>
      </c>
      <c r="S43" s="35">
        <f t="shared" si="11"/>
        <v>23.951999999999998</v>
      </c>
      <c r="T43" s="35">
        <f t="shared" si="11"/>
        <v>25.347314000000001</v>
      </c>
      <c r="U43" s="35">
        <f t="shared" si="11"/>
        <v>26.973331999999999</v>
      </c>
      <c r="V43" s="35">
        <f t="shared" si="11"/>
        <v>20.999000000000002</v>
      </c>
      <c r="AD43" s="36"/>
    </row>
    <row r="44" spans="1:33" x14ac:dyDescent="0.25">
      <c r="A44" s="32" t="s">
        <v>75</v>
      </c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4"/>
      <c r="X44" s="74"/>
      <c r="Y44" s="74"/>
      <c r="Z44" s="74"/>
      <c r="AA44" s="74"/>
      <c r="AB44" s="74"/>
      <c r="AC44" s="75" t="s">
        <v>76</v>
      </c>
      <c r="AD44" s="76">
        <f>AD7+AD8+AD9+AD31+AD36</f>
        <v>917.1589029999999</v>
      </c>
    </row>
    <row r="45" spans="1:33" ht="30" x14ac:dyDescent="0.25">
      <c r="A45" s="29" t="s">
        <v>88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4"/>
      <c r="X45" s="74"/>
      <c r="Y45" s="74"/>
      <c r="Z45" s="74"/>
      <c r="AA45" s="74"/>
      <c r="AB45" s="74"/>
      <c r="AC45" s="75" t="s">
        <v>76</v>
      </c>
      <c r="AD45" s="70">
        <f>SUM(AD21:AD24,AD28:AD29,AD30,AD32:AD34,AD35,AD37)</f>
        <v>605.27202499999999</v>
      </c>
    </row>
    <row r="46" spans="1:33" x14ac:dyDescent="0.25">
      <c r="A46" s="77" t="s">
        <v>77</v>
      </c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4"/>
      <c r="X46" s="74"/>
      <c r="Y46" s="74"/>
      <c r="Z46" s="74"/>
      <c r="AA46" s="74"/>
      <c r="AB46" s="74"/>
      <c r="AC46" s="75" t="s">
        <v>76</v>
      </c>
      <c r="AD46" s="78">
        <f>SUM(AD11:AD12,AD15:AD18,AD25,AD41)</f>
        <v>2813.7777749810416</v>
      </c>
    </row>
    <row r="47" spans="1:33" x14ac:dyDescent="0.25"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AD47" s="79">
        <f>SUM(AD44:AD46)</f>
        <v>4336.2087029810409</v>
      </c>
    </row>
  </sheetData>
  <sheetProtection algorithmName="SHA-512" hashValue="IvNB+aBze8dFYiDL9mjlv8EM9SbU2H2xaIkz2OQQl8AmTZ6AzO4mvYvOTUKFCcUjR9sa6f2Qjsi0N17d693VvQ==" saltValue="6o3d5xPCcWqEs05LDh/V0Q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17AAB12CEA904097DFAD5AACC428D0" ma:contentTypeVersion="19" ma:contentTypeDescription="Een nieuw document maken." ma:contentTypeScope="" ma:versionID="07fcd9c36a77e02e0f7959a88a5661c5">
  <xsd:schema xmlns:xsd="http://www.w3.org/2001/XMLSchema" xmlns:xs="http://www.w3.org/2001/XMLSchema" xmlns:p="http://schemas.microsoft.com/office/2006/metadata/properties" xmlns:ns2="79fda0b8-e872-432a-a6f5-93cf88bd3ea7" xmlns:ns3="69a2b6ce-e006-4317-9955-6b053a02687a" xmlns:ns4="9a9ec0f0-7796-43d0-ac1f-4c8c46ee0bd1" targetNamespace="http://schemas.microsoft.com/office/2006/metadata/properties" ma:root="true" ma:fieldsID="329ac9a432f96a46718a5d54dff97d02" ns2:_="" ns3:_="" ns4:_="">
    <xsd:import namespace="79fda0b8-e872-432a-a6f5-93cf88bd3ea7"/>
    <xsd:import namespace="69a2b6ce-e006-4317-9955-6b053a02687a"/>
    <xsd:import namespace="9a9ec0f0-7796-43d0-ac1f-4c8c46ee0b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qjpm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fda0b8-e872-432a-a6f5-93cf88bd3e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qjpm" ma:index="10" nillable="true" ma:displayName="Persoon of groep" ma:list="UserInfo" ma:internalName="qjpm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49ca8161-7180-459b-a0ef-1a71cf6ffe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2b6ce-e006-4317-9955-6b053a02687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9ec0f0-7796-43d0-ac1f-4c8c46ee0bd1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4a63e498-c6b3-4379-a71c-0bf3b4b13032}" ma:internalName="TaxCatchAll" ma:showField="CatchAllData" ma:web="69a2b6ce-e006-4317-9955-6b053a0268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fda0b8-e872-432a-a6f5-93cf88bd3ea7">
      <Terms xmlns="http://schemas.microsoft.com/office/infopath/2007/PartnerControls"/>
    </lcf76f155ced4ddcb4097134ff3c332f>
    <qjpm xmlns="79fda0b8-e872-432a-a6f5-93cf88bd3ea7">
      <UserInfo>
        <DisplayName/>
        <AccountId xsi:nil="true"/>
        <AccountType/>
      </UserInfo>
    </qjpm>
    <TaxCatchAll xmlns="9a9ec0f0-7796-43d0-ac1f-4c8c46ee0bd1" xsi:nil="true"/>
  </documentManagement>
</p:properties>
</file>

<file path=customXml/itemProps1.xml><?xml version="1.0" encoding="utf-8"?>
<ds:datastoreItem xmlns:ds="http://schemas.openxmlformats.org/officeDocument/2006/customXml" ds:itemID="{CACC6D26-2BEA-4254-8E7A-ABD7FFF0EB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fda0b8-e872-432a-a6f5-93cf88bd3ea7"/>
    <ds:schemaRef ds:uri="69a2b6ce-e006-4317-9955-6b053a02687a"/>
    <ds:schemaRef ds:uri="9a9ec0f0-7796-43d0-ac1f-4c8c46ee0b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38D650-F630-45BA-912D-D2F9FE00CE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593AFA-7006-465F-99AE-445DD16D638F}">
  <ds:schemaRefs>
    <ds:schemaRef ds:uri="79fda0b8-e872-432a-a6f5-93cf88bd3ea7"/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9a9ec0f0-7796-43d0-ac1f-4c8c46ee0bd1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69a2b6ce-e006-4317-9955-6b053a02687a"/>
  </ds:schemaRefs>
</ds:datastoreItem>
</file>

<file path=docMetadata/LabelInfo.xml><?xml version="1.0" encoding="utf-8"?>
<clbl:labelList xmlns:clbl="http://schemas.microsoft.com/office/2020/mipLabelMetadata">
  <clbl:label id="{0c0338a6-9561-4ee8-b8d6-4e89cbd520a0}" enabled="0" method="" siteId="{0c0338a6-9561-4ee8-b8d6-4e89cbd520a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Inleiding</vt:lpstr>
      <vt:lpstr>Besparingsvarianten</vt:lpstr>
      <vt:lpstr>Conclusie</vt:lpstr>
      <vt:lpstr>Detailinfo beleidsmaatregelen</vt:lpstr>
    </vt:vector>
  </TitlesOfParts>
  <Manager/>
  <Company>Vlaamse Overheid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Team Evaluatiebeleid</dc:creator>
  <cp:keywords/>
  <dc:description/>
  <cp:lastModifiedBy>Winderickx Wim</cp:lastModifiedBy>
  <cp:revision/>
  <dcterms:created xsi:type="dcterms:W3CDTF">2025-01-23T14:00:06Z</dcterms:created>
  <dcterms:modified xsi:type="dcterms:W3CDTF">2026-09-08T06:27:58Z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0x0101003717AAB12CEA904097DFAD5AACC428D0</vt:lpwstr>
  </property>
  <property fmtid="{D5CDD505-2E9C-101B-9397-08002B2CF9AE}" pid="3" name="_dlc_DocIdItemGuid">
    <vt:lpwstr>a74b905e-b4f9-4455-9385-89cad041b378</vt:lpwstr>
  </property>
  <property fmtid="{D5CDD505-2E9C-101B-9397-08002B2CF9AE}" pid="4" name="MediaServiceImageTags">
    <vt:lpwstr/>
  </property>
</Properties>
</file>