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sejo\Desktop\industriebeleid\"/>
    </mc:Choice>
  </mc:AlternateContent>
  <xr:revisionPtr revIDLastSave="0" documentId="13_ncr:1_{6CCFEBE8-BF7F-48B8-9587-55F7F249F9C1}" xr6:coauthVersionLast="44" xr6:coauthVersionMax="44" xr10:uidLastSave="{00000000-0000-0000-0000-000000000000}"/>
  <bookViews>
    <workbookView xWindow="-120" yWindow="-120" windowWidth="24240" windowHeight="13140" xr2:uid="{A2BB18EE-FD7F-49B2-922F-6DC29139D12B}"/>
  </bookViews>
  <sheets>
    <sheet name="VlaamseEconomieOntle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" l="1"/>
  <c r="P8" i="1"/>
  <c r="P10" i="1"/>
  <c r="P11" i="1"/>
  <c r="P13" i="1"/>
  <c r="P15" i="1"/>
  <c r="P17" i="1"/>
  <c r="P19" i="1"/>
  <c r="P20" i="1"/>
  <c r="P21" i="1"/>
  <c r="P23" i="1"/>
  <c r="P25" i="1"/>
  <c r="P27" i="1"/>
  <c r="P28" i="1"/>
  <c r="P29" i="1"/>
  <c r="P31" i="1"/>
  <c r="P33" i="1"/>
  <c r="P34" i="1"/>
  <c r="P35" i="1"/>
  <c r="P36" i="1"/>
  <c r="P37" i="1"/>
  <c r="P38" i="1"/>
  <c r="P40" i="1"/>
  <c r="P42" i="1"/>
  <c r="P44" i="1"/>
  <c r="P46" i="1"/>
  <c r="P48" i="1"/>
  <c r="P49" i="1"/>
  <c r="P50" i="1"/>
  <c r="P52" i="1"/>
  <c r="P54" i="1"/>
  <c r="P56" i="1"/>
  <c r="P57" i="1"/>
  <c r="P58" i="1"/>
  <c r="P60" i="1"/>
  <c r="P62" i="1"/>
  <c r="P63" i="1"/>
  <c r="P64" i="1"/>
  <c r="P65" i="1"/>
  <c r="P66" i="1"/>
  <c r="P67" i="1"/>
  <c r="P68" i="1"/>
  <c r="P69" i="1"/>
  <c r="P71" i="1"/>
  <c r="P6" i="1"/>
  <c r="L7" i="1"/>
  <c r="L8" i="1"/>
  <c r="L10" i="1"/>
  <c r="L11" i="1"/>
  <c r="L13" i="1"/>
  <c r="L15" i="1"/>
  <c r="L17" i="1"/>
  <c r="L19" i="1"/>
  <c r="L20" i="1"/>
  <c r="L21" i="1"/>
  <c r="L23" i="1"/>
  <c r="L25" i="1"/>
  <c r="L27" i="1"/>
  <c r="L28" i="1"/>
  <c r="L29" i="1"/>
  <c r="L31" i="1"/>
  <c r="L33" i="1"/>
  <c r="L34" i="1"/>
  <c r="L35" i="1"/>
  <c r="L36" i="1"/>
  <c r="L37" i="1"/>
  <c r="L38" i="1"/>
  <c r="L40" i="1"/>
  <c r="L42" i="1"/>
  <c r="L44" i="1"/>
  <c r="L46" i="1"/>
  <c r="L48" i="1"/>
  <c r="L49" i="1"/>
  <c r="L50" i="1"/>
  <c r="L52" i="1"/>
  <c r="L54" i="1"/>
  <c r="L56" i="1"/>
  <c r="L57" i="1"/>
  <c r="L58" i="1"/>
  <c r="L60" i="1"/>
  <c r="L62" i="1"/>
  <c r="L63" i="1"/>
  <c r="L64" i="1"/>
  <c r="L65" i="1"/>
  <c r="L66" i="1"/>
  <c r="L67" i="1"/>
  <c r="L68" i="1"/>
  <c r="L69" i="1"/>
  <c r="L71" i="1"/>
  <c r="L6" i="1"/>
  <c r="J7" i="1"/>
  <c r="J8" i="1"/>
  <c r="J10" i="1"/>
  <c r="J11" i="1"/>
  <c r="J13" i="1"/>
  <c r="J15" i="1"/>
  <c r="J17" i="1"/>
  <c r="J19" i="1"/>
  <c r="J20" i="1"/>
  <c r="J21" i="1"/>
  <c r="J23" i="1"/>
  <c r="J25" i="1"/>
  <c r="J27" i="1"/>
  <c r="J28" i="1"/>
  <c r="J29" i="1"/>
  <c r="J31" i="1"/>
  <c r="J33" i="1"/>
  <c r="J34" i="1"/>
  <c r="J35" i="1"/>
  <c r="J36" i="1"/>
  <c r="J37" i="1"/>
  <c r="J38" i="1"/>
  <c r="J40" i="1"/>
  <c r="J42" i="1"/>
  <c r="J44" i="1"/>
  <c r="J46" i="1"/>
  <c r="J48" i="1"/>
  <c r="J49" i="1"/>
  <c r="J50" i="1"/>
  <c r="J52" i="1"/>
  <c r="J54" i="1"/>
  <c r="J56" i="1"/>
  <c r="J57" i="1"/>
  <c r="J58" i="1"/>
  <c r="J60" i="1"/>
  <c r="J62" i="1"/>
  <c r="J63" i="1"/>
  <c r="J64" i="1"/>
  <c r="J65" i="1"/>
  <c r="J66" i="1"/>
  <c r="J67" i="1"/>
  <c r="J68" i="1"/>
  <c r="J69" i="1"/>
  <c r="J71" i="1"/>
  <c r="J6" i="1"/>
  <c r="O71" i="1"/>
  <c r="O62" i="1"/>
  <c r="O40" i="1"/>
  <c r="O10" i="1"/>
  <c r="O37" i="1"/>
  <c r="O34" i="1"/>
  <c r="O11" i="1"/>
  <c r="O6" i="1"/>
  <c r="K71" i="1"/>
  <c r="K62" i="1"/>
  <c r="K40" i="1"/>
  <c r="K10" i="1"/>
  <c r="K37" i="1"/>
  <c r="K34" i="1"/>
  <c r="K11" i="1"/>
  <c r="K6" i="1" l="1"/>
  <c r="I71" i="1"/>
  <c r="I62" i="1"/>
  <c r="I40" i="1"/>
  <c r="I10" i="1"/>
  <c r="I37" i="1"/>
  <c r="I34" i="1"/>
  <c r="I11" i="1"/>
  <c r="I6" i="1"/>
  <c r="H7" i="1"/>
  <c r="H8" i="1"/>
  <c r="H10" i="1"/>
  <c r="H11" i="1"/>
  <c r="H13" i="1"/>
  <c r="H15" i="1"/>
  <c r="H17" i="1"/>
  <c r="H19" i="1"/>
  <c r="H20" i="1"/>
  <c r="H21" i="1"/>
  <c r="H23" i="1"/>
  <c r="H25" i="1"/>
  <c r="H27" i="1"/>
  <c r="H28" i="1"/>
  <c r="H29" i="1"/>
  <c r="H31" i="1"/>
  <c r="H33" i="1"/>
  <c r="H34" i="1"/>
  <c r="H35" i="1"/>
  <c r="H36" i="1"/>
  <c r="H37" i="1"/>
  <c r="H38" i="1"/>
  <c r="H40" i="1"/>
  <c r="H42" i="1"/>
  <c r="H44" i="1"/>
  <c r="H46" i="1"/>
  <c r="H48" i="1"/>
  <c r="H49" i="1"/>
  <c r="H50" i="1"/>
  <c r="H52" i="1"/>
  <c r="H54" i="1"/>
  <c r="H56" i="1"/>
  <c r="H57" i="1"/>
  <c r="H58" i="1"/>
  <c r="H60" i="1"/>
  <c r="H62" i="1"/>
  <c r="H63" i="1"/>
  <c r="H64" i="1"/>
  <c r="H65" i="1"/>
  <c r="H66" i="1"/>
  <c r="H67" i="1"/>
  <c r="H68" i="1"/>
  <c r="H69" i="1"/>
  <c r="H71" i="1"/>
  <c r="H6" i="1"/>
  <c r="G40" i="1"/>
  <c r="G6" i="1"/>
  <c r="G10" i="1"/>
  <c r="G11" i="1"/>
  <c r="G62" i="1"/>
  <c r="G37" i="1"/>
  <c r="G34" i="1"/>
  <c r="G71" i="1" l="1"/>
  <c r="E62" i="1"/>
  <c r="C62" i="1"/>
  <c r="E10" i="1"/>
  <c r="C10" i="1"/>
  <c r="E40" i="1"/>
  <c r="C40" i="1"/>
  <c r="E37" i="1"/>
  <c r="C37" i="1"/>
  <c r="E34" i="1"/>
  <c r="C34" i="1"/>
  <c r="E11" i="1"/>
  <c r="C11" i="1"/>
  <c r="E6" i="1"/>
  <c r="C6" i="1"/>
  <c r="F8" i="1"/>
  <c r="F6" i="1" s="1"/>
  <c r="F13" i="1"/>
  <c r="F11" i="1" s="1"/>
  <c r="F10" i="1" s="1"/>
  <c r="F15" i="1"/>
  <c r="F17" i="1"/>
  <c r="F19" i="1"/>
  <c r="F20" i="1"/>
  <c r="F21" i="1"/>
  <c r="F23" i="1"/>
  <c r="F25" i="1"/>
  <c r="F27" i="1"/>
  <c r="F28" i="1"/>
  <c r="F29" i="1"/>
  <c r="F31" i="1"/>
  <c r="F33" i="1"/>
  <c r="F35" i="1"/>
  <c r="F34" i="1" s="1"/>
  <c r="F36" i="1"/>
  <c r="F38" i="1"/>
  <c r="F37" i="1" s="1"/>
  <c r="F42" i="1"/>
  <c r="F40" i="1" s="1"/>
  <c r="F44" i="1"/>
  <c r="F46" i="1"/>
  <c r="F48" i="1"/>
  <c r="F49" i="1"/>
  <c r="F50" i="1"/>
  <c r="F52" i="1"/>
  <c r="F54" i="1"/>
  <c r="F56" i="1"/>
  <c r="F57" i="1"/>
  <c r="F58" i="1"/>
  <c r="F60" i="1"/>
  <c r="F63" i="1"/>
  <c r="F62" i="1" s="1"/>
  <c r="F64" i="1"/>
  <c r="F65" i="1"/>
  <c r="F66" i="1"/>
  <c r="F67" i="1"/>
  <c r="F68" i="1"/>
  <c r="F69" i="1"/>
  <c r="F71" i="1"/>
  <c r="F7" i="1"/>
  <c r="D8" i="1"/>
  <c r="D6" i="1" s="1"/>
  <c r="D13" i="1"/>
  <c r="D11" i="1" s="1"/>
  <c r="D15" i="1"/>
  <c r="D17" i="1"/>
  <c r="D19" i="1"/>
  <c r="D20" i="1"/>
  <c r="D21" i="1"/>
  <c r="D23" i="1"/>
  <c r="D25" i="1"/>
  <c r="D27" i="1"/>
  <c r="D28" i="1"/>
  <c r="D29" i="1"/>
  <c r="D31" i="1"/>
  <c r="D33" i="1"/>
  <c r="D35" i="1"/>
  <c r="D34" i="1" s="1"/>
  <c r="D36" i="1"/>
  <c r="D38" i="1"/>
  <c r="D37" i="1" s="1"/>
  <c r="D42" i="1"/>
  <c r="D40" i="1" s="1"/>
  <c r="D44" i="1"/>
  <c r="D46" i="1"/>
  <c r="D48" i="1"/>
  <c r="D49" i="1"/>
  <c r="D50" i="1"/>
  <c r="D52" i="1"/>
  <c r="D54" i="1"/>
  <c r="D56" i="1"/>
  <c r="D57" i="1"/>
  <c r="D58" i="1"/>
  <c r="D60" i="1"/>
  <c r="D63" i="1"/>
  <c r="D62" i="1" s="1"/>
  <c r="D64" i="1"/>
  <c r="D65" i="1"/>
  <c r="D66" i="1"/>
  <c r="D67" i="1"/>
  <c r="D68" i="1"/>
  <c r="D69" i="1"/>
  <c r="D71" i="1"/>
  <c r="D7" i="1"/>
  <c r="D10" i="1" l="1"/>
</calcChain>
</file>

<file path=xl/sharedStrings.xml><?xml version="1.0" encoding="utf-8"?>
<sst xmlns="http://schemas.openxmlformats.org/spreadsheetml/2006/main" count="104" uniqueCount="102">
  <si>
    <t>Werknemers (WN)</t>
  </si>
  <si>
    <t>aandeel in WN</t>
  </si>
  <si>
    <t>Bruto TW (BTW) in mio €</t>
  </si>
  <si>
    <t>I. Primaire sector</t>
  </si>
  <si>
    <t>II. Secundaire sector</t>
  </si>
  <si>
    <t>II.1. Industrie</t>
  </si>
  <si>
    <t>II.2. Nutsbedrijven</t>
  </si>
  <si>
    <t>Productie en distributie van elektriciteit, gas, stoom en gekoelde lucht (DD)</t>
  </si>
  <si>
    <t>Distributie van water; afval- en afvalwaterbeheer en sanering (EE)</t>
  </si>
  <si>
    <t>Groot- en detailhandel; reparatie van auto's en motorfietsen (GG)</t>
  </si>
  <si>
    <t>Vervoer en opslag (HH)</t>
  </si>
  <si>
    <t>Verschaffen van accommodatie en maaltijden (II)</t>
  </si>
  <si>
    <t>Uitgeverijen, audiovisuele diensten en uitzendingen (JA)</t>
  </si>
  <si>
    <t>Telecommunicatie (JB)</t>
  </si>
  <si>
    <t>Informaticadiensten en dienstverlenende activiteiten op gebied van informatie (JC)</t>
  </si>
  <si>
    <t>Financiële activiteiten en verzekeringen (KK)</t>
  </si>
  <si>
    <t>Exploitatie van en handel in onroerend goed (LL)</t>
  </si>
  <si>
    <t>Rechtskundige en boekhoudkundige dienstverlening, hoofdkantoren, adviesbureaus, architecten en ingenieurs; technische testen en toetsen (MA)</t>
  </si>
  <si>
    <t>Speur- en ontwikkelingswerk op wetenschappelijk gebied (MB)</t>
  </si>
  <si>
    <t>Reclamewezen en marktonderzoek; overige gespecialiseerde wetenschappelijke en technische activiteiten (MC)</t>
  </si>
  <si>
    <t>Bouwnijverheid (FF)</t>
  </si>
  <si>
    <t>Openbaar bestuur en defensie; verplichte sociale verzekeringen (OO)</t>
  </si>
  <si>
    <t>Onderwijs (PP)</t>
  </si>
  <si>
    <t>Huishoudens als werkgever; niet-gedifferentieerde productie van goederen en diensten door huishoudens voor eigen gebruik (TT)</t>
  </si>
  <si>
    <t>Landbouw, bosbouw en visserij (AA)</t>
  </si>
  <si>
    <t>Vervaardiging van voedingsmiddelen, dranken en tabaksproducten (CA)</t>
  </si>
  <si>
    <t>Vervaardiging van textiel, kleding, leer en producten van leer (CB)</t>
  </si>
  <si>
    <t>Houtindustrie, vervaardiging van papier en papierwaren, drukkerijen (CC)</t>
  </si>
  <si>
    <t>Vervaardiging van cokes en geraffineerde aardolieproducten (CD)</t>
  </si>
  <si>
    <t>Vervaardiging van chemische producten (CE)</t>
  </si>
  <si>
    <t>Vervaardiging van farmaceutische grondstoffen en producten (CF)</t>
  </si>
  <si>
    <t>Vervaardiging van metalen in primaire vorm en van producten van metaal, exclusief machines en apparaten (CH)</t>
  </si>
  <si>
    <t>Vervaardiging van informaticaproducten en van elektronische en optische producten (CI)</t>
  </si>
  <si>
    <t>Vervaardiging van elektrische apparatuur (CJ)</t>
  </si>
  <si>
    <t>Vervaardiging van machines, apparaten en werktuigen n.e.g. (CK)</t>
  </si>
  <si>
    <t>Totaal Vlaanderen (I + II + III + IV)</t>
  </si>
  <si>
    <t>Sectie</t>
  </si>
  <si>
    <t>Afdeling</t>
  </si>
  <si>
    <t xml:space="preserve"> 1-3</t>
  </si>
  <si>
    <t xml:space="preserve"> 5-9</t>
  </si>
  <si>
    <t xml:space="preserve"> 10-12</t>
  </si>
  <si>
    <t xml:space="preserve"> 13-15</t>
  </si>
  <si>
    <t xml:space="preserve"> 16-18</t>
  </si>
  <si>
    <t xml:space="preserve"> 'Voedingsindustrie'</t>
  </si>
  <si>
    <t xml:space="preserve"> 'Textielindustrie'</t>
  </si>
  <si>
    <t xml:space="preserve"> 'Houtindustrie en grafische nijverheid'</t>
  </si>
  <si>
    <t xml:space="preserve"> 'Chemische industrie'</t>
  </si>
  <si>
    <t>Vervaardiging van producten van rubber en kunststof en van andere niet-metaalhoudende minerale producten (CG)</t>
  </si>
  <si>
    <t>22-23</t>
  </si>
  <si>
    <t xml:space="preserve"> 'Rubber- en kunststofnijverheid' en 'Vervaardiging bouwmaterialen'</t>
  </si>
  <si>
    <t xml:space="preserve"> 'Metaalindustrie'</t>
  </si>
  <si>
    <t>24-25</t>
  </si>
  <si>
    <t xml:space="preserve"> 'Vervaardiging machines en toestellen'</t>
  </si>
  <si>
    <t>29-30</t>
  </si>
  <si>
    <t xml:space="preserve">Vervaardiging van transportmiddelen (CL) </t>
  </si>
  <si>
    <r>
      <t xml:space="preserve"> 'Vervaardiging transportmiddelen' </t>
    </r>
    <r>
      <rPr>
        <i/>
        <sz val="11"/>
        <color theme="1"/>
        <rFont val="Calibri"/>
        <family val="2"/>
        <scheme val="minor"/>
      </rPr>
      <t>(auto's en andere zoals aanhangwagens, …)</t>
    </r>
  </si>
  <si>
    <t>Vervaardiging van meubelen + overige industrie + reparatie en installatie van machines en apparaten (CM)</t>
  </si>
  <si>
    <t>31-33</t>
  </si>
  <si>
    <t>36-39</t>
  </si>
  <si>
    <t>41-43</t>
  </si>
  <si>
    <r>
      <t xml:space="preserve">II.3. Bouw </t>
    </r>
    <r>
      <rPr>
        <sz val="11"/>
        <color theme="1"/>
        <rFont val="Calibri"/>
        <family val="2"/>
        <scheme val="minor"/>
      </rPr>
      <t>(bouw gebouwen, weg- en waterbouw en gespecialiseerde bouw)</t>
    </r>
  </si>
  <si>
    <t xml:space="preserve"> 'Meubelindustrie' en 'Overige industrie' en 'Reparatie en installatie'</t>
  </si>
  <si>
    <t>45-47</t>
  </si>
  <si>
    <t>49-53</t>
  </si>
  <si>
    <t xml:space="preserve"> 'Horeca en toerisme'</t>
  </si>
  <si>
    <t>55-56</t>
  </si>
  <si>
    <t xml:space="preserve"> 'Informatie en media' + 'Telecommunicatie' + 'Informaticatechnologie'</t>
  </si>
  <si>
    <t>58-60</t>
  </si>
  <si>
    <t>62-63</t>
  </si>
  <si>
    <t xml:space="preserve"> 'Financiële diensten'</t>
  </si>
  <si>
    <t>64-66</t>
  </si>
  <si>
    <t xml:space="preserve"> 'Exploitatie van en handel in onroerend goed'</t>
  </si>
  <si>
    <t xml:space="preserve"> 'Vrije beroepen en wetenschappelijke en technische activiteiten'</t>
  </si>
  <si>
    <t>69-71</t>
  </si>
  <si>
    <t>73-75</t>
  </si>
  <si>
    <t xml:space="preserve">Administratieve en ondersteunende diensten (NN) </t>
  </si>
  <si>
    <r>
      <t xml:space="preserve"> 'Administratieve en ondersteunende diensten' </t>
    </r>
    <r>
      <rPr>
        <i/>
        <sz val="11"/>
        <color theme="1"/>
        <rFont val="Calibri"/>
        <family val="2"/>
        <scheme val="minor"/>
      </rPr>
      <t>(betreft: 77 verhuur en lease + 78 arbeidsbemiddeling en personeelswerk + 79 reisbureaus en reserveringsbureaus + 80 beveiligings en opsporingsdiensten + 81 dienstverlening i.v.m. gebouwen + 82 administratieve en ondersteunende activiteiten)</t>
    </r>
  </si>
  <si>
    <t>77-82</t>
  </si>
  <si>
    <t>97-98</t>
  </si>
  <si>
    <t>94-96</t>
  </si>
  <si>
    <r>
      <rPr>
        <b/>
        <sz val="11"/>
        <color theme="1"/>
        <rFont val="Calibri"/>
        <family val="2"/>
        <scheme val="minor"/>
      </rPr>
      <t>Overige diensten (SS)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(betreft 94 verenigingen + 95 reparatie computers en consumentenartikelen + 96 overige persoonlijke diensten)</t>
    </r>
  </si>
  <si>
    <r>
      <t xml:space="preserve">Winning van delfstoffen (BB) </t>
    </r>
    <r>
      <rPr>
        <i/>
        <sz val="11"/>
        <color theme="1"/>
        <rFont val="Calibri"/>
        <family val="2"/>
        <scheme val="minor"/>
      </rPr>
      <t>(betreft steenkool, aardolie- en aardgas, metaalertsen, …)</t>
    </r>
  </si>
  <si>
    <t xml:space="preserve"> 'Groot- en detailhandel in wagens' (='Garagewezen') + 'Groothandel' + 'Kleinhandel'</t>
  </si>
  <si>
    <r>
      <t xml:space="preserve"> 'Transport' </t>
    </r>
    <r>
      <rPr>
        <i/>
        <sz val="11"/>
        <color theme="1"/>
        <rFont val="Calibri"/>
        <family val="2"/>
        <scheme val="minor"/>
      </rPr>
      <t>(land, water, lucht, pijpleidingen)</t>
    </r>
    <r>
      <rPr>
        <b/>
        <i/>
        <sz val="11"/>
        <color theme="1"/>
        <rFont val="Calibri"/>
        <family val="2"/>
        <scheme val="minor"/>
      </rPr>
      <t xml:space="preserve"> + 'Logistiek' + 'Post'</t>
    </r>
  </si>
  <si>
    <t xml:space="preserve">Menselijke gezondheidszorg (QA) </t>
  </si>
  <si>
    <t>87-88</t>
  </si>
  <si>
    <t>90-93</t>
  </si>
  <si>
    <r>
      <t xml:space="preserve">Maatschappelijke dienstverlening (QB) </t>
    </r>
    <r>
      <rPr>
        <i/>
        <sz val="11"/>
        <color theme="1"/>
        <rFont val="Calibri"/>
        <family val="2"/>
        <scheme val="minor"/>
      </rPr>
      <t>(betreft 87 tehuizen en 88 dienstverlening zonder huisvesting)</t>
    </r>
  </si>
  <si>
    <r>
      <t xml:space="preserve">Kunst, amusement en recreatie (RR) </t>
    </r>
    <r>
      <rPr>
        <i/>
        <sz val="11"/>
        <color theme="1"/>
        <rFont val="Calibri"/>
        <family val="2"/>
        <scheme val="minor"/>
      </rPr>
      <t>(betreft 90 creatieve activiteiten, kunst en amusement + 91 bibliotheken, archieven, musea en overige culturele activiteiten + 92 loterijen en kansspelen + 93 sport ontspanning en recreatie)</t>
    </r>
  </si>
  <si>
    <t>III. Tertiare sector ('commerciële dienstverlening' / 'markt-diensten')</t>
  </si>
  <si>
    <t>IV. Quartaire sector ('niet-commerciële dienstverlening' / 'niet marktdiensten')</t>
  </si>
  <si>
    <t>aandeel in B TW</t>
  </si>
  <si>
    <t>aandeel in Z</t>
  </si>
  <si>
    <t>Zelfstandigen (Z)</t>
  </si>
  <si>
    <t>aandeel</t>
  </si>
  <si>
    <t>Op basis NACE Rev. 2 (secties en afdelingen) en Regionale Rekeningen (meest recent beschikbare data  = jaar 2018 of jaar 2017 of 2016)</t>
  </si>
  <si>
    <t xml:space="preserve"> ' De Vlaamse economie ' ontleed in bruto toegevoegde waarde, werknemers, zelfstandigen, bruto investeringen in vaste activa, uit- en invoer goederen en diensten</t>
  </si>
  <si>
    <t>Bruto investering vaste activa (mio €)</t>
  </si>
  <si>
    <t>Uitvoer van goederen (mio €)</t>
  </si>
  <si>
    <t>Uitvoer van diensten (mio €)</t>
  </si>
  <si>
    <t>Invoer van goederen (mio €)</t>
  </si>
  <si>
    <t>Invoer van diensten (mio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</si>
</sst>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10" fontId="2" fillId="0" borderId="3" xfId="0" applyNumberFormat="1" applyFont="1" applyBorder="1"/>
    <xf numFmtId="3" fontId="1" fillId="3" borderId="2" xfId="0" applyNumberFormat="1" applyFont="1" applyFill="1" applyBorder="1" applyAlignment="1">
      <alignment horizontal="center" vertical="center"/>
    </xf>
    <xf numFmtId="10" fontId="3" fillId="3" borderId="3" xfId="0" applyNumberFormat="1" applyFont="1" applyFill="1" applyBorder="1" applyAlignment="1">
      <alignment horizontal="right" vertical="center"/>
    </xf>
    <xf numFmtId="10" fontId="3" fillId="3" borderId="3" xfId="0" applyNumberFormat="1" applyFont="1" applyFill="1" applyBorder="1"/>
    <xf numFmtId="0" fontId="1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horizontal="center" vertical="center"/>
    </xf>
    <xf numFmtId="10" fontId="3" fillId="2" borderId="6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wrapText="1"/>
    </xf>
    <xf numFmtId="3" fontId="1" fillId="2" borderId="8" xfId="0" applyNumberFormat="1" applyFont="1" applyFill="1" applyBorder="1" applyAlignment="1">
      <alignment horizontal="center" vertical="center"/>
    </xf>
    <xf numFmtId="10" fontId="3" fillId="2" borderId="9" xfId="0" applyNumberFormat="1" applyFont="1" applyFill="1" applyBorder="1"/>
    <xf numFmtId="3" fontId="1" fillId="2" borderId="8" xfId="0" applyNumberFormat="1" applyFont="1" applyFill="1" applyBorder="1" applyAlignment="1">
      <alignment horizontal="center"/>
    </xf>
    <xf numFmtId="16" fontId="0" fillId="0" borderId="2" xfId="0" applyNumberFormat="1" applyBorder="1" applyAlignment="1">
      <alignment wrapText="1"/>
    </xf>
    <xf numFmtId="0" fontId="4" fillId="0" borderId="0" xfId="0" applyNumberFormat="1" applyFont="1" applyAlignment="1">
      <alignment horizontal="center" wrapText="1"/>
    </xf>
    <xf numFmtId="0" fontId="0" fillId="0" borderId="2" xfId="0" applyNumberFormat="1" applyBorder="1" applyAlignment="1">
      <alignment wrapText="1"/>
    </xf>
    <xf numFmtId="0" fontId="1" fillId="2" borderId="5" xfId="0" applyNumberFormat="1" applyFont="1" applyFill="1" applyBorder="1" applyAlignment="1">
      <alignment wrapText="1"/>
    </xf>
    <xf numFmtId="0" fontId="1" fillId="3" borderId="2" xfId="0" applyNumberFormat="1" applyFont="1" applyFill="1" applyBorder="1" applyAlignment="1">
      <alignment wrapText="1"/>
    </xf>
    <xf numFmtId="0" fontId="0" fillId="0" borderId="2" xfId="0" applyNumberFormat="1" applyBorder="1" applyAlignment="1">
      <alignment vertical="top" wrapText="1"/>
    </xf>
    <xf numFmtId="0" fontId="1" fillId="2" borderId="1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2" xfId="0" applyNumberFormat="1" applyBorder="1" applyAlignment="1">
      <alignment horizontal="left" wrapText="1"/>
    </xf>
    <xf numFmtId="0" fontId="1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wrapText="1"/>
    </xf>
    <xf numFmtId="0" fontId="5" fillId="0" borderId="4" xfId="0" quotePrefix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2" xfId="0" applyNumberForma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1" fillId="0" borderId="4" xfId="0" quotePrefix="1" applyFont="1" applyBorder="1" applyAlignment="1">
      <alignment wrapText="1"/>
    </xf>
    <xf numFmtId="3" fontId="0" fillId="0" borderId="2" xfId="0" applyNumberFormat="1" applyBorder="1" applyAlignment="1">
      <alignment horizontal="center" vertical="top"/>
    </xf>
    <xf numFmtId="10" fontId="2" fillId="0" borderId="3" xfId="0" applyNumberFormat="1" applyFont="1" applyBorder="1" applyAlignment="1">
      <alignment vertical="top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10" fontId="3" fillId="2" borderId="12" xfId="0" applyNumberFormat="1" applyFont="1" applyFill="1" applyBorder="1" applyAlignment="1">
      <alignment horizontal="right" vertical="center"/>
    </xf>
    <xf numFmtId="10" fontId="2" fillId="0" borderId="0" xfId="0" applyNumberFormat="1" applyFont="1" applyBorder="1"/>
    <xf numFmtId="10" fontId="3" fillId="3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 vertical="center"/>
    </xf>
    <xf numFmtId="10" fontId="3" fillId="3" borderId="0" xfId="0" applyNumberFormat="1" applyFont="1" applyFill="1" applyBorder="1"/>
    <xf numFmtId="10" fontId="2" fillId="0" borderId="0" xfId="0" applyNumberFormat="1" applyFont="1" applyBorder="1" applyAlignment="1">
      <alignment vertical="top"/>
    </xf>
    <xf numFmtId="10" fontId="3" fillId="2" borderId="10" xfId="0" applyNumberFormat="1" applyFont="1" applyFill="1" applyBorder="1"/>
    <xf numFmtId="3" fontId="1" fillId="0" borderId="2" xfId="0" applyNumberFormat="1" applyFont="1" applyBorder="1"/>
    <xf numFmtId="0" fontId="0" fillId="0" borderId="3" xfId="0" applyBorder="1"/>
    <xf numFmtId="3" fontId="0" fillId="0" borderId="2" xfId="0" applyNumberFormat="1" applyBorder="1"/>
    <xf numFmtId="0" fontId="2" fillId="0" borderId="3" xfId="0" applyFont="1" applyBorder="1" applyAlignment="1">
      <alignment horizontal="right"/>
    </xf>
    <xf numFmtId="3" fontId="1" fillId="2" borderId="5" xfId="0" applyNumberFormat="1" applyFont="1" applyFill="1" applyBorder="1"/>
    <xf numFmtId="10" fontId="3" fillId="2" borderId="6" xfId="0" applyNumberFormat="1" applyFont="1" applyFill="1" applyBorder="1"/>
    <xf numFmtId="3" fontId="1" fillId="3" borderId="2" xfId="0" applyNumberFormat="1" applyFont="1" applyFill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/>
    <xf numFmtId="0" fontId="1" fillId="0" borderId="2" xfId="0" applyFont="1" applyBorder="1"/>
    <xf numFmtId="0" fontId="0" fillId="0" borderId="2" xfId="0" applyNumberFormat="1" applyBorder="1" applyAlignment="1">
      <alignment vertical="center" wrapText="1"/>
    </xf>
    <xf numFmtId="10" fontId="2" fillId="0" borderId="3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/>
    <xf numFmtId="3" fontId="0" fillId="0" borderId="2" xfId="0" applyNumberFormat="1" applyBorder="1" applyAlignment="1">
      <alignment horizontal="left" vertical="top"/>
    </xf>
    <xf numFmtId="10" fontId="2" fillId="0" borderId="3" xfId="0" applyNumberFormat="1" applyFon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10" fontId="2" fillId="0" borderId="0" xfId="0" applyNumberFormat="1" applyFon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4" fillId="0" borderId="0" xfId="0" quotePrefix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/>
    <xf numFmtId="10" fontId="3" fillId="2" borderId="1" xfId="0" applyNumberFormat="1" applyFont="1" applyFill="1" applyBorder="1"/>
    <xf numFmtId="0" fontId="0" fillId="2" borderId="1" xfId="0" applyFill="1" applyBorder="1"/>
    <xf numFmtId="3" fontId="1" fillId="2" borderId="1" xfId="0" applyNumberFormat="1" applyFont="1" applyFill="1" applyBorder="1" applyAlignment="1"/>
    <xf numFmtId="0" fontId="1" fillId="2" borderId="6" xfId="0" applyFont="1" applyFill="1" applyBorder="1"/>
    <xf numFmtId="3" fontId="1" fillId="2" borderId="5" xfId="0" applyNumberFormat="1" applyFont="1" applyFill="1" applyBorder="1" applyAlignment="1"/>
    <xf numFmtId="3" fontId="0" fillId="0" borderId="5" xfId="0" applyNumberFormat="1" applyBorder="1"/>
    <xf numFmtId="0" fontId="1" fillId="2" borderId="5" xfId="0" applyFont="1" applyFill="1" applyBorder="1"/>
    <xf numFmtId="3" fontId="0" fillId="0" borderId="1" xfId="0" applyNumberFormat="1" applyBorder="1" applyAlignment="1"/>
    <xf numFmtId="3" fontId="0" fillId="0" borderId="0" xfId="0" applyNumberFormat="1" applyBorder="1"/>
    <xf numFmtId="3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3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1" fillId="2" borderId="12" xfId="0" applyNumberFormat="1" applyFont="1" applyFill="1" applyBorder="1" applyAlignment="1"/>
    <xf numFmtId="3" fontId="0" fillId="0" borderId="16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0" fillId="0" borderId="0" xfId="0" applyNumberFormat="1" applyBorder="1" applyAlignment="1"/>
    <xf numFmtId="3" fontId="1" fillId="3" borderId="0" xfId="0" applyNumberFormat="1" applyFont="1" applyFill="1" applyBorder="1" applyAlignment="1"/>
    <xf numFmtId="0" fontId="0" fillId="0" borderId="14" xfId="0" applyBorder="1"/>
    <xf numFmtId="0" fontId="0" fillId="0" borderId="4" xfId="0" applyBorder="1"/>
    <xf numFmtId="0" fontId="0" fillId="0" borderId="4" xfId="0" applyFill="1" applyBorder="1"/>
    <xf numFmtId="0" fontId="1" fillId="0" borderId="4" xfId="0" applyFont="1" applyBorder="1"/>
    <xf numFmtId="0" fontId="0" fillId="0" borderId="15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C27C1-331E-4175-B0A2-902947B497E4}">
  <sheetPr>
    <pageSetUpPr fitToPage="1"/>
  </sheetPr>
  <dimension ref="A1:R71"/>
  <sheetViews>
    <sheetView tabSelected="1" zoomScale="96" zoomScaleNormal="96" workbookViewId="0">
      <selection activeCell="A7" sqref="A7"/>
    </sheetView>
  </sheetViews>
  <sheetFormatPr defaultRowHeight="15" x14ac:dyDescent="0.25"/>
  <cols>
    <col min="1" max="1" width="80.85546875" style="1" customWidth="1"/>
    <col min="2" max="2" width="11.7109375" style="32" customWidth="1"/>
    <col min="3" max="3" width="10.5703125" style="2" bestFit="1" customWidth="1"/>
    <col min="4" max="4" width="17.42578125" customWidth="1"/>
    <col min="6" max="6" width="16.5703125" customWidth="1"/>
    <col min="7" max="7" width="10.7109375" style="46" customWidth="1"/>
    <col min="8" max="8" width="15.7109375" customWidth="1"/>
    <col min="10" max="10" width="11.7109375" customWidth="1"/>
    <col min="12" max="12" width="10.7109375" customWidth="1"/>
    <col min="16" max="16" width="11.42578125" customWidth="1"/>
    <col min="18" max="18" width="8.28515625" customWidth="1"/>
  </cols>
  <sheetData>
    <row r="1" spans="1:18" ht="18.75" x14ac:dyDescent="0.3">
      <c r="A1" s="76" t="s">
        <v>96</v>
      </c>
      <c r="B1" s="77"/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8.75" x14ac:dyDescent="0.3">
      <c r="A2" s="16"/>
      <c r="B2" s="26"/>
      <c r="C2" s="17"/>
      <c r="D2" s="17"/>
      <c r="E2" s="17"/>
      <c r="F2" s="17"/>
    </row>
    <row r="3" spans="1:18" x14ac:dyDescent="0.25">
      <c r="A3" s="85" t="s">
        <v>95</v>
      </c>
      <c r="B3" s="86"/>
      <c r="C3" s="86"/>
      <c r="D3" s="86"/>
      <c r="E3" s="86"/>
      <c r="F3" s="86"/>
    </row>
    <row r="4" spans="1:18" ht="27.75" customHeight="1" x14ac:dyDescent="0.25">
      <c r="A4" s="63" t="s">
        <v>36</v>
      </c>
      <c r="B4" s="62" t="s">
        <v>37</v>
      </c>
      <c r="C4" s="82" t="s">
        <v>2</v>
      </c>
      <c r="D4" s="83"/>
      <c r="E4" s="82" t="s">
        <v>0</v>
      </c>
      <c r="F4" s="84"/>
      <c r="G4" s="87" t="s">
        <v>93</v>
      </c>
      <c r="H4" s="83"/>
      <c r="I4" s="81" t="s">
        <v>97</v>
      </c>
      <c r="J4" s="80"/>
      <c r="K4" s="81" t="s">
        <v>98</v>
      </c>
      <c r="L4" s="80"/>
      <c r="M4" s="81" t="s">
        <v>99</v>
      </c>
      <c r="N4" s="80"/>
      <c r="O4" s="81" t="s">
        <v>100</v>
      </c>
      <c r="P4" s="80"/>
      <c r="Q4" s="81" t="s">
        <v>101</v>
      </c>
      <c r="R4" s="80"/>
    </row>
    <row r="5" spans="1:18" x14ac:dyDescent="0.25">
      <c r="A5" s="13"/>
      <c r="B5" s="27"/>
      <c r="C5" s="3">
        <v>2018</v>
      </c>
      <c r="D5" s="4" t="s">
        <v>91</v>
      </c>
      <c r="E5" s="10">
        <v>2018</v>
      </c>
      <c r="F5" s="47" t="s">
        <v>1</v>
      </c>
      <c r="G5" s="64">
        <v>2018</v>
      </c>
      <c r="H5" s="58" t="s">
        <v>92</v>
      </c>
      <c r="I5" s="65">
        <v>2017</v>
      </c>
      <c r="J5" s="58" t="s">
        <v>94</v>
      </c>
      <c r="K5" s="65">
        <v>2016</v>
      </c>
      <c r="L5" s="58" t="s">
        <v>94</v>
      </c>
      <c r="M5" s="65">
        <v>2016</v>
      </c>
      <c r="N5" s="56"/>
      <c r="O5" s="65">
        <v>2016</v>
      </c>
      <c r="P5" s="58" t="s">
        <v>94</v>
      </c>
      <c r="Q5" s="65">
        <v>2016</v>
      </c>
      <c r="R5" s="56"/>
    </row>
    <row r="6" spans="1:18" x14ac:dyDescent="0.25">
      <c r="A6" s="18" t="s">
        <v>3</v>
      </c>
      <c r="B6" s="28"/>
      <c r="C6" s="19">
        <f>C7+C8</f>
        <v>1801.3999999999999</v>
      </c>
      <c r="D6" s="20">
        <f>D7+D8</f>
        <v>7.4883449277832392E-3</v>
      </c>
      <c r="E6" s="19">
        <f t="shared" ref="E6" si="0">E7+E8</f>
        <v>20584</v>
      </c>
      <c r="F6" s="48">
        <f>F7+F8</f>
        <v>8.8121870526265307E-3</v>
      </c>
      <c r="G6" s="59">
        <f>G7+G8</f>
        <v>20676</v>
      </c>
      <c r="H6" s="60">
        <f>G6/$G$71</f>
        <v>4.2045156449221875E-2</v>
      </c>
      <c r="I6" s="59">
        <f>I7+I8</f>
        <v>895.2</v>
      </c>
      <c r="J6" s="60">
        <f>I6/$I$71</f>
        <v>1.3906278641310598E-2</v>
      </c>
      <c r="K6" s="59">
        <f>K7+K8</f>
        <v>864.8</v>
      </c>
      <c r="L6" s="60">
        <f>K6/$K$71</f>
        <v>4.5106907229884056E-3</v>
      </c>
      <c r="M6" s="95"/>
      <c r="N6" s="92"/>
      <c r="O6" s="93">
        <f>O7+O8</f>
        <v>366.7</v>
      </c>
      <c r="P6" s="60">
        <f>O6/$O$71</f>
        <v>1.9557114293653243E-3</v>
      </c>
      <c r="Q6" s="95"/>
      <c r="R6" s="92"/>
    </row>
    <row r="7" spans="1:18" x14ac:dyDescent="0.25">
      <c r="A7" s="13" t="s">
        <v>24</v>
      </c>
      <c r="B7" s="25" t="s">
        <v>38</v>
      </c>
      <c r="C7" s="5">
        <v>1717.8</v>
      </c>
      <c r="D7" s="6">
        <f>C7/$C$71</f>
        <v>7.1408232024792097E-3</v>
      </c>
      <c r="E7" s="11">
        <v>20080</v>
      </c>
      <c r="F7" s="49">
        <f>E7/$E$71</f>
        <v>8.596420327280448E-3</v>
      </c>
      <c r="G7" s="57">
        <v>20633</v>
      </c>
      <c r="H7" s="6">
        <f t="shared" ref="H7:H69" si="1">G7/$G$71</f>
        <v>4.1957714887637595E-2</v>
      </c>
      <c r="I7" s="57">
        <v>856.7</v>
      </c>
      <c r="J7" s="6">
        <f t="shared" ref="J7:J70" si="2">I7/$I$71</f>
        <v>1.330820924040526E-2</v>
      </c>
      <c r="K7" s="57">
        <v>755.5</v>
      </c>
      <c r="L7" s="6">
        <f t="shared" ref="L7:L70" si="3">K7/$K$71</f>
        <v>3.9405953298077478E-3</v>
      </c>
      <c r="M7" s="94">
        <v>24.8</v>
      </c>
      <c r="N7" s="110"/>
      <c r="O7" s="108">
        <v>340.5</v>
      </c>
      <c r="P7" s="6">
        <f t="shared" ref="P7:P70" si="4">O7/$O$71</f>
        <v>1.8159796610277964E-3</v>
      </c>
      <c r="Q7" s="96">
        <v>78.3</v>
      </c>
      <c r="R7" s="56"/>
    </row>
    <row r="8" spans="1:18" ht="14.25" customHeight="1" x14ac:dyDescent="0.25">
      <c r="A8" s="13" t="s">
        <v>81</v>
      </c>
      <c r="B8" s="27" t="s">
        <v>39</v>
      </c>
      <c r="C8" s="5">
        <v>83.6</v>
      </c>
      <c r="D8" s="6">
        <f>C8/$C$71</f>
        <v>3.4752172530402951E-4</v>
      </c>
      <c r="E8" s="11">
        <v>504</v>
      </c>
      <c r="F8" s="49">
        <f>E8/$E$71</f>
        <v>2.1576672534608297E-4</v>
      </c>
      <c r="G8" s="57">
        <v>43</v>
      </c>
      <c r="H8" s="6">
        <f t="shared" si="1"/>
        <v>8.7441561584278407E-5</v>
      </c>
      <c r="I8" s="57">
        <v>38.5</v>
      </c>
      <c r="J8" s="6">
        <f t="shared" si="2"/>
        <v>5.9806940090533726E-4</v>
      </c>
      <c r="K8" s="57">
        <v>109.3</v>
      </c>
      <c r="L8" s="6">
        <f t="shared" si="3"/>
        <v>5.7009539318065769E-4</v>
      </c>
      <c r="M8" s="105">
        <v>11853.4</v>
      </c>
      <c r="N8" s="111"/>
      <c r="O8" s="108">
        <v>26.2</v>
      </c>
      <c r="P8" s="6">
        <f t="shared" si="4"/>
        <v>1.3973176833752794E-4</v>
      </c>
      <c r="Q8" s="100">
        <v>13816.8</v>
      </c>
      <c r="R8" s="56"/>
    </row>
    <row r="9" spans="1:18" x14ac:dyDescent="0.25">
      <c r="A9" s="13"/>
      <c r="B9" s="27"/>
      <c r="C9" s="5"/>
      <c r="D9" s="6"/>
      <c r="E9" s="11"/>
      <c r="F9" s="49"/>
      <c r="G9" s="57"/>
      <c r="H9" s="6"/>
      <c r="I9" s="57"/>
      <c r="J9" s="6"/>
      <c r="K9" s="57"/>
      <c r="L9" s="6"/>
      <c r="M9" s="103"/>
      <c r="N9" s="111"/>
      <c r="O9" s="108"/>
      <c r="P9" s="6"/>
      <c r="Q9" s="102"/>
      <c r="R9" s="56"/>
    </row>
    <row r="10" spans="1:18" x14ac:dyDescent="0.25">
      <c r="A10" s="18" t="s">
        <v>4</v>
      </c>
      <c r="B10" s="28"/>
      <c r="C10" s="19">
        <f>C11+C34+C37</f>
        <v>60277.9</v>
      </c>
      <c r="D10" s="20">
        <f t="shared" ref="D10:F10" si="5">D11+D34+D37</f>
        <v>0.2505727249486096</v>
      </c>
      <c r="E10" s="19">
        <f t="shared" si="5"/>
        <v>500799</v>
      </c>
      <c r="F10" s="48">
        <f t="shared" si="5"/>
        <v>0.21439634977498617</v>
      </c>
      <c r="G10" s="59">
        <f>G11+G34+G37</f>
        <v>57562</v>
      </c>
      <c r="H10" s="60">
        <f t="shared" si="1"/>
        <v>0.1170537480910287</v>
      </c>
      <c r="I10" s="59">
        <f>I11+I34+I37</f>
        <v>15123.099999999999</v>
      </c>
      <c r="J10" s="60">
        <f t="shared" si="2"/>
        <v>0.23492632095666249</v>
      </c>
      <c r="K10" s="59">
        <f>K11+K34+K37</f>
        <v>102972.6</v>
      </c>
      <c r="L10" s="60">
        <f t="shared" si="3"/>
        <v>0.53709245090425062</v>
      </c>
      <c r="M10" s="103"/>
      <c r="N10" s="112"/>
      <c r="O10" s="104">
        <f>O11+O34+O37</f>
        <v>70646.399999999994</v>
      </c>
      <c r="P10" s="60">
        <f t="shared" si="4"/>
        <v>0.3767765801023028</v>
      </c>
      <c r="Q10" s="102"/>
      <c r="R10" s="56"/>
    </row>
    <row r="11" spans="1:18" x14ac:dyDescent="0.25">
      <c r="A11" s="14" t="s">
        <v>5</v>
      </c>
      <c r="B11" s="29"/>
      <c r="C11" s="7">
        <f>C13+C15+C17+C19+C20+C21+C23+C25+C27+C28+C29+C31+C33</f>
        <v>40622.800000000003</v>
      </c>
      <c r="D11" s="8">
        <f t="shared" ref="D11:F11" si="6">D13+D15+D17+D19+D20+D21+D23+D25+D27+D28+D29+D31+D33</f>
        <v>0.16886729118038915</v>
      </c>
      <c r="E11" s="7">
        <f t="shared" si="6"/>
        <v>343235</v>
      </c>
      <c r="F11" s="50">
        <f t="shared" si="6"/>
        <v>0.14694184915508493</v>
      </c>
      <c r="G11" s="61">
        <f>G13+G15+G17+G20+G21+G23+G25+G27+G28+G29+G31+G31+G33</f>
        <v>15615</v>
      </c>
      <c r="H11" s="9">
        <f t="shared" si="1"/>
        <v>3.17534880032211E-2</v>
      </c>
      <c r="I11" s="61">
        <f>I13+I15+I17+I19+I20+I21+I23+I25+I27+I28+I29+I31+I33</f>
        <v>9853.4</v>
      </c>
      <c r="J11" s="9">
        <f t="shared" si="2"/>
        <v>0.15306537752936755</v>
      </c>
      <c r="K11" s="61">
        <f>K13+K15+K17+K19+K20+K21+K23+K25+K27+K28+K29+K31+K33</f>
        <v>100530.3</v>
      </c>
      <c r="L11" s="9">
        <f t="shared" si="3"/>
        <v>0.52435371367858619</v>
      </c>
      <c r="M11" s="103"/>
      <c r="N11" s="111"/>
      <c r="O11" s="109">
        <f>O13+O15+O17+O19+O20+O21+O23+O25+O27+O28+O29+O31+O33</f>
        <v>67431.8</v>
      </c>
      <c r="P11" s="9">
        <f t="shared" si="4"/>
        <v>0.35963223878559225</v>
      </c>
      <c r="Q11" s="102"/>
      <c r="R11" s="56"/>
    </row>
    <row r="12" spans="1:18" x14ac:dyDescent="0.25">
      <c r="A12" s="38" t="s">
        <v>43</v>
      </c>
      <c r="B12" s="34"/>
      <c r="C12" s="35"/>
      <c r="D12" s="36"/>
      <c r="E12" s="35"/>
      <c r="F12" s="51"/>
      <c r="G12" s="57"/>
      <c r="H12" s="6"/>
      <c r="I12" s="57"/>
      <c r="J12" s="6"/>
      <c r="K12" s="57"/>
      <c r="L12" s="6"/>
      <c r="M12" s="103"/>
      <c r="N12" s="111"/>
      <c r="O12" s="108"/>
      <c r="P12" s="6"/>
      <c r="Q12" s="102"/>
      <c r="R12" s="56"/>
    </row>
    <row r="13" spans="1:18" x14ac:dyDescent="0.25">
      <c r="A13" s="13" t="s">
        <v>25</v>
      </c>
      <c r="B13" s="27" t="s">
        <v>40</v>
      </c>
      <c r="C13" s="5">
        <v>6049.8</v>
      </c>
      <c r="D13" s="6">
        <f t="shared" ref="D13:D33" si="7">C13/$C$71</f>
        <v>2.5148767150051651E-2</v>
      </c>
      <c r="E13" s="11">
        <v>64732</v>
      </c>
      <c r="F13" s="49">
        <f t="shared" ref="F13:F33" si="8">E13/$E$71</f>
        <v>2.7712324732346513E-2</v>
      </c>
      <c r="G13" s="57">
        <v>3357</v>
      </c>
      <c r="H13" s="6">
        <f t="shared" si="1"/>
        <v>6.8265423776377359E-3</v>
      </c>
      <c r="I13" s="57">
        <v>1560.9</v>
      </c>
      <c r="J13" s="6">
        <f t="shared" si="2"/>
        <v>2.4247442282419249E-2</v>
      </c>
      <c r="K13" s="57">
        <v>16438</v>
      </c>
      <c r="L13" s="6">
        <f t="shared" si="3"/>
        <v>8.5738591702686648E-2</v>
      </c>
      <c r="M13" s="103"/>
      <c r="N13" s="111"/>
      <c r="O13" s="108">
        <v>10215.799999999999</v>
      </c>
      <c r="P13" s="6">
        <f t="shared" si="4"/>
        <v>5.4483656449714424E-2</v>
      </c>
      <c r="Q13" s="102"/>
      <c r="R13" s="56"/>
    </row>
    <row r="14" spans="1:18" x14ac:dyDescent="0.25">
      <c r="A14" s="39" t="s">
        <v>44</v>
      </c>
      <c r="B14" s="27"/>
      <c r="C14" s="5"/>
      <c r="D14" s="6"/>
      <c r="E14" s="11"/>
      <c r="F14" s="49"/>
      <c r="G14" s="57"/>
      <c r="H14" s="6"/>
      <c r="I14" s="57"/>
      <c r="J14" s="6"/>
      <c r="K14" s="57"/>
      <c r="L14" s="6"/>
      <c r="M14" s="103"/>
      <c r="N14" s="111"/>
      <c r="O14" s="108"/>
      <c r="P14" s="6"/>
      <c r="Q14" s="102"/>
      <c r="R14" s="56"/>
    </row>
    <row r="15" spans="1:18" x14ac:dyDescent="0.25">
      <c r="A15" s="13" t="s">
        <v>26</v>
      </c>
      <c r="B15" s="27" t="s">
        <v>41</v>
      </c>
      <c r="C15" s="5">
        <v>1205.5</v>
      </c>
      <c r="D15" s="6">
        <f t="shared" si="7"/>
        <v>5.0112133953828667E-3</v>
      </c>
      <c r="E15" s="11">
        <v>17333</v>
      </c>
      <c r="F15" s="49">
        <f t="shared" si="8"/>
        <v>7.4204060524278893E-3</v>
      </c>
      <c r="G15" s="57">
        <v>1246</v>
      </c>
      <c r="H15" s="6">
        <f t="shared" si="1"/>
        <v>2.5337717612560675E-3</v>
      </c>
      <c r="I15" s="57">
        <v>230.1</v>
      </c>
      <c r="J15" s="6">
        <f t="shared" si="2"/>
        <v>3.5744355622939769E-3</v>
      </c>
      <c r="K15" s="57">
        <v>3250.7</v>
      </c>
      <c r="L15" s="6">
        <f t="shared" si="3"/>
        <v>1.6955252466718789E-2</v>
      </c>
      <c r="M15" s="103"/>
      <c r="N15" s="111"/>
      <c r="O15" s="108">
        <v>1618.7</v>
      </c>
      <c r="P15" s="6">
        <f t="shared" si="4"/>
        <v>8.6329699774029198E-3</v>
      </c>
      <c r="Q15" s="102"/>
      <c r="R15" s="56"/>
    </row>
    <row r="16" spans="1:18" x14ac:dyDescent="0.25">
      <c r="A16" s="39" t="s">
        <v>45</v>
      </c>
      <c r="B16" s="27"/>
      <c r="C16" s="5"/>
      <c r="D16" s="6"/>
      <c r="E16" s="11"/>
      <c r="F16" s="49"/>
      <c r="G16" s="57"/>
      <c r="H16" s="6"/>
      <c r="I16" s="57"/>
      <c r="J16" s="6"/>
      <c r="K16" s="57"/>
      <c r="L16" s="6"/>
      <c r="M16" s="103"/>
      <c r="N16" s="111"/>
      <c r="O16" s="108"/>
      <c r="P16" s="6"/>
      <c r="Q16" s="102"/>
      <c r="R16" s="56"/>
    </row>
    <row r="17" spans="1:18" x14ac:dyDescent="0.25">
      <c r="A17" s="13" t="s">
        <v>27</v>
      </c>
      <c r="B17" s="27" t="s">
        <v>42</v>
      </c>
      <c r="C17" s="5">
        <v>2207.6999999999998</v>
      </c>
      <c r="D17" s="6">
        <f t="shared" si="7"/>
        <v>9.1773171405945698E-3</v>
      </c>
      <c r="E17" s="11">
        <v>25594</v>
      </c>
      <c r="F17" s="49">
        <f t="shared" si="8"/>
        <v>1.0957011048626284E-2</v>
      </c>
      <c r="G17" s="57">
        <v>3049</v>
      </c>
      <c r="H17" s="6">
        <f t="shared" si="1"/>
        <v>6.2002167737317416E-3</v>
      </c>
      <c r="I17" s="57">
        <v>465.8</v>
      </c>
      <c r="J17" s="6">
        <f t="shared" si="2"/>
        <v>7.2358630374469123E-3</v>
      </c>
      <c r="K17" s="57">
        <v>3443</v>
      </c>
      <c r="L17" s="6">
        <f t="shared" si="3"/>
        <v>1.7958265679057679E-2</v>
      </c>
      <c r="M17" s="103"/>
      <c r="N17" s="111"/>
      <c r="O17" s="108">
        <v>2337.8000000000002</v>
      </c>
      <c r="P17" s="6">
        <f t="shared" si="4"/>
        <v>1.2468127023644002E-2</v>
      </c>
      <c r="Q17" s="102"/>
      <c r="R17" s="56"/>
    </row>
    <row r="18" spans="1:18" x14ac:dyDescent="0.25">
      <c r="A18" s="39" t="s">
        <v>46</v>
      </c>
      <c r="B18" s="27"/>
      <c r="C18" s="5"/>
      <c r="D18" s="6"/>
      <c r="E18" s="11"/>
      <c r="F18" s="49"/>
      <c r="G18" s="57"/>
      <c r="H18" s="6"/>
      <c r="I18" s="57"/>
      <c r="J18" s="6"/>
      <c r="K18" s="57"/>
      <c r="L18" s="6"/>
      <c r="M18" s="103"/>
      <c r="N18" s="111"/>
      <c r="O18" s="108"/>
      <c r="P18" s="6"/>
      <c r="Q18" s="102"/>
      <c r="R18" s="56"/>
    </row>
    <row r="19" spans="1:18" x14ac:dyDescent="0.25">
      <c r="A19" s="13" t="s">
        <v>28</v>
      </c>
      <c r="B19" s="33">
        <v>19</v>
      </c>
      <c r="C19" s="5">
        <v>1073.7</v>
      </c>
      <c r="D19" s="6">
        <f t="shared" si="7"/>
        <v>4.4633262734322552E-3</v>
      </c>
      <c r="E19" s="11">
        <v>3918</v>
      </c>
      <c r="F19" s="49">
        <f t="shared" si="8"/>
        <v>1.6773294244165737E-3</v>
      </c>
      <c r="G19" s="57"/>
      <c r="H19" s="6">
        <f t="shared" si="1"/>
        <v>0</v>
      </c>
      <c r="I19" s="57">
        <v>600.1</v>
      </c>
      <c r="J19" s="6">
        <f t="shared" si="2"/>
        <v>9.3221155190465702E-3</v>
      </c>
      <c r="K19" s="57">
        <v>7235.5</v>
      </c>
      <c r="L19" s="6">
        <f t="shared" si="3"/>
        <v>3.7739480488185255E-2</v>
      </c>
      <c r="M19" s="103"/>
      <c r="N19" s="111"/>
      <c r="O19" s="108">
        <v>7654.1</v>
      </c>
      <c r="P19" s="6">
        <f t="shared" si="4"/>
        <v>4.0821409466880641E-2</v>
      </c>
      <c r="Q19" s="102"/>
      <c r="R19" s="56"/>
    </row>
    <row r="20" spans="1:18" x14ac:dyDescent="0.25">
      <c r="A20" s="13" t="s">
        <v>29</v>
      </c>
      <c r="B20" s="33">
        <v>20</v>
      </c>
      <c r="C20" s="5">
        <v>7608.3</v>
      </c>
      <c r="D20" s="6">
        <f t="shared" si="7"/>
        <v>3.1627386873572347E-2</v>
      </c>
      <c r="E20" s="11">
        <v>33374</v>
      </c>
      <c r="F20" s="49">
        <f t="shared" si="8"/>
        <v>1.4287695816865424E-2</v>
      </c>
      <c r="G20" s="57">
        <v>76</v>
      </c>
      <c r="H20" s="6">
        <f t="shared" si="1"/>
        <v>1.5454787628849207E-4</v>
      </c>
      <c r="I20" s="57">
        <v>1548.1</v>
      </c>
      <c r="J20" s="6">
        <f t="shared" si="2"/>
        <v>2.4048603624455912E-2</v>
      </c>
      <c r="K20" s="57">
        <v>21537.8</v>
      </c>
      <c r="L20" s="6">
        <f t="shared" si="3"/>
        <v>0.11233852295742332</v>
      </c>
      <c r="M20" s="103"/>
      <c r="N20" s="111"/>
      <c r="O20" s="108">
        <v>11356.5</v>
      </c>
      <c r="P20" s="6">
        <f t="shared" si="4"/>
        <v>6.0567321645997561E-2</v>
      </c>
      <c r="Q20" s="102"/>
      <c r="R20" s="56"/>
    </row>
    <row r="21" spans="1:18" x14ac:dyDescent="0.25">
      <c r="A21" s="13" t="s">
        <v>30</v>
      </c>
      <c r="B21" s="33">
        <v>21</v>
      </c>
      <c r="C21" s="5">
        <v>4152.7</v>
      </c>
      <c r="D21" s="6">
        <f t="shared" si="7"/>
        <v>1.7262601299880904E-2</v>
      </c>
      <c r="E21" s="11">
        <v>12087</v>
      </c>
      <c r="F21" s="49">
        <f t="shared" si="8"/>
        <v>5.1745484310676687E-3</v>
      </c>
      <c r="G21" s="57">
        <v>25</v>
      </c>
      <c r="H21" s="6">
        <f t="shared" si="1"/>
        <v>5.0838117200161871E-5</v>
      </c>
      <c r="I21" s="57">
        <v>1777.8</v>
      </c>
      <c r="J21" s="6">
        <f t="shared" si="2"/>
        <v>2.7616825478688534E-2</v>
      </c>
      <c r="K21" s="57">
        <v>8318.5</v>
      </c>
      <c r="L21" s="6">
        <f t="shared" si="3"/>
        <v>4.3388275646599278E-2</v>
      </c>
      <c r="M21" s="103"/>
      <c r="N21" s="111"/>
      <c r="O21" s="108">
        <v>5139.8</v>
      </c>
      <c r="P21" s="6">
        <f t="shared" si="4"/>
        <v>2.7411959652718556E-2</v>
      </c>
      <c r="Q21" s="102"/>
      <c r="R21" s="56"/>
    </row>
    <row r="22" spans="1:18" x14ac:dyDescent="0.25">
      <c r="A22" s="39" t="s">
        <v>49</v>
      </c>
      <c r="B22" s="33"/>
      <c r="C22" s="5"/>
      <c r="D22" s="6"/>
      <c r="E22" s="11"/>
      <c r="F22" s="49"/>
      <c r="G22" s="57"/>
      <c r="H22" s="6"/>
      <c r="I22" s="57"/>
      <c r="J22" s="6"/>
      <c r="K22" s="57"/>
      <c r="L22" s="6"/>
      <c r="M22" s="103"/>
      <c r="N22" s="111"/>
      <c r="O22" s="108"/>
      <c r="P22" s="6"/>
      <c r="Q22" s="102"/>
      <c r="R22" s="56"/>
    </row>
    <row r="23" spans="1:18" ht="30" x14ac:dyDescent="0.25">
      <c r="A23" s="13" t="s">
        <v>47</v>
      </c>
      <c r="B23" s="33" t="s">
        <v>48</v>
      </c>
      <c r="C23" s="5">
        <v>3315.5</v>
      </c>
      <c r="D23" s="6">
        <f t="shared" si="7"/>
        <v>1.3782395696716626E-2</v>
      </c>
      <c r="E23" s="11">
        <v>34386</v>
      </c>
      <c r="F23" s="49">
        <f t="shared" si="8"/>
        <v>1.4720941701885733E-2</v>
      </c>
      <c r="G23" s="57">
        <v>506</v>
      </c>
      <c r="H23" s="6">
        <f t="shared" si="1"/>
        <v>1.0289634921312762E-3</v>
      </c>
      <c r="I23" s="57">
        <v>752.5</v>
      </c>
      <c r="J23" s="6">
        <f t="shared" si="2"/>
        <v>1.1689538290422501E-2</v>
      </c>
      <c r="K23" s="57">
        <v>5364.3</v>
      </c>
      <c r="L23" s="6">
        <f t="shared" si="3"/>
        <v>2.7979530810969828E-2</v>
      </c>
      <c r="M23" s="103"/>
      <c r="N23" s="111"/>
      <c r="O23" s="108">
        <v>3551.4</v>
      </c>
      <c r="P23" s="6">
        <f t="shared" si="4"/>
        <v>1.8940587865415907E-2</v>
      </c>
      <c r="Q23" s="102"/>
      <c r="R23" s="56"/>
    </row>
    <row r="24" spans="1:18" x14ac:dyDescent="0.25">
      <c r="A24" s="39" t="s">
        <v>50</v>
      </c>
      <c r="B24" s="33"/>
      <c r="C24" s="5"/>
      <c r="D24" s="6"/>
      <c r="E24" s="11"/>
      <c r="F24" s="49"/>
      <c r="G24" s="57"/>
      <c r="H24" s="6"/>
      <c r="I24" s="57"/>
      <c r="J24" s="6"/>
      <c r="K24" s="57"/>
      <c r="L24" s="6"/>
      <c r="M24" s="103"/>
      <c r="N24" s="111"/>
      <c r="O24" s="108"/>
      <c r="P24" s="6"/>
      <c r="Q24" s="102"/>
      <c r="R24" s="56"/>
    </row>
    <row r="25" spans="1:18" ht="30" x14ac:dyDescent="0.25">
      <c r="A25" s="13" t="s">
        <v>31</v>
      </c>
      <c r="B25" s="27" t="s">
        <v>51</v>
      </c>
      <c r="C25" s="5">
        <v>5259</v>
      </c>
      <c r="D25" s="6">
        <f t="shared" si="7"/>
        <v>2.1861444418347982E-2</v>
      </c>
      <c r="E25" s="11">
        <v>55134</v>
      </c>
      <c r="F25" s="49">
        <f t="shared" si="8"/>
        <v>2.3603338561966149E-2</v>
      </c>
      <c r="G25" s="57">
        <v>2827</v>
      </c>
      <c r="H25" s="6">
        <f t="shared" si="1"/>
        <v>5.7487742929943041E-3</v>
      </c>
      <c r="I25" s="57">
        <v>998.9</v>
      </c>
      <c r="J25" s="6">
        <f t="shared" si="2"/>
        <v>1.5517182456216661E-2</v>
      </c>
      <c r="K25" s="57">
        <v>12861.6</v>
      </c>
      <c r="L25" s="6">
        <f t="shared" si="3"/>
        <v>6.7084527986572245E-2</v>
      </c>
      <c r="M25" s="103"/>
      <c r="N25" s="111"/>
      <c r="O25" s="108">
        <v>10046.4</v>
      </c>
      <c r="P25" s="6">
        <f t="shared" si="4"/>
        <v>5.3580199901761098E-2</v>
      </c>
      <c r="Q25" s="102"/>
      <c r="R25" s="56"/>
    </row>
    <row r="26" spans="1:18" x14ac:dyDescent="0.25">
      <c r="A26" s="39" t="s">
        <v>52</v>
      </c>
      <c r="B26" s="27"/>
      <c r="C26" s="5"/>
      <c r="D26" s="6"/>
      <c r="E26" s="11"/>
      <c r="F26" s="49"/>
      <c r="G26" s="57"/>
      <c r="H26" s="6"/>
      <c r="I26" s="57"/>
      <c r="J26" s="6"/>
      <c r="K26" s="57"/>
      <c r="L26" s="6"/>
      <c r="M26" s="103"/>
      <c r="N26" s="111"/>
      <c r="O26" s="108"/>
      <c r="P26" s="6"/>
      <c r="Q26" s="102"/>
      <c r="R26" s="56"/>
    </row>
    <row r="27" spans="1:18" ht="30" x14ac:dyDescent="0.25">
      <c r="A27" s="13" t="s">
        <v>32</v>
      </c>
      <c r="B27" s="33">
        <v>26</v>
      </c>
      <c r="C27" s="5">
        <v>1229.8</v>
      </c>
      <c r="D27" s="6">
        <f t="shared" si="7"/>
        <v>5.1122274853934871E-3</v>
      </c>
      <c r="E27" s="11">
        <v>8381</v>
      </c>
      <c r="F27" s="49">
        <f t="shared" si="8"/>
        <v>3.5879780260427013E-3</v>
      </c>
      <c r="G27" s="57">
        <v>104</v>
      </c>
      <c r="H27" s="6">
        <f t="shared" si="1"/>
        <v>2.1148656755267338E-4</v>
      </c>
      <c r="I27" s="57">
        <v>412.8</v>
      </c>
      <c r="J27" s="6">
        <f t="shared" si="2"/>
        <v>6.4125467193174865E-3</v>
      </c>
      <c r="K27" s="57">
        <v>1970.2</v>
      </c>
      <c r="L27" s="6">
        <f t="shared" si="3"/>
        <v>1.0276321533801754E-2</v>
      </c>
      <c r="M27" s="103"/>
      <c r="N27" s="111"/>
      <c r="O27" s="108">
        <v>1238.2</v>
      </c>
      <c r="P27" s="6">
        <f t="shared" si="4"/>
        <v>6.6036593723483627E-3</v>
      </c>
      <c r="Q27" s="102"/>
      <c r="R27" s="56"/>
    </row>
    <row r="28" spans="1:18" x14ac:dyDescent="0.25">
      <c r="A28" s="13" t="s">
        <v>33</v>
      </c>
      <c r="B28" s="33">
        <v>27</v>
      </c>
      <c r="C28" s="5">
        <v>740.8</v>
      </c>
      <c r="D28" s="6">
        <f t="shared" si="7"/>
        <v>3.0794748098711133E-3</v>
      </c>
      <c r="E28" s="11">
        <v>9995</v>
      </c>
      <c r="F28" s="49">
        <f t="shared" si="8"/>
        <v>4.2789452774486102E-3</v>
      </c>
      <c r="G28" s="57">
        <v>153</v>
      </c>
      <c r="H28" s="6">
        <f t="shared" si="1"/>
        <v>3.1112927726499064E-4</v>
      </c>
      <c r="I28" s="57">
        <v>153.6</v>
      </c>
      <c r="J28" s="6">
        <f t="shared" si="2"/>
        <v>2.386063895559995E-3</v>
      </c>
      <c r="K28" s="57">
        <v>1301.5</v>
      </c>
      <c r="L28" s="6">
        <f t="shared" si="3"/>
        <v>6.7884643570414087E-3</v>
      </c>
      <c r="M28" s="103"/>
      <c r="N28" s="111"/>
      <c r="O28" s="108">
        <v>610.29999999999995</v>
      </c>
      <c r="P28" s="6">
        <f t="shared" si="4"/>
        <v>3.254896878488294E-3</v>
      </c>
      <c r="Q28" s="102"/>
      <c r="R28" s="56"/>
    </row>
    <row r="29" spans="1:18" x14ac:dyDescent="0.25">
      <c r="A29" s="13" t="s">
        <v>34</v>
      </c>
      <c r="B29" s="33">
        <v>28</v>
      </c>
      <c r="C29" s="5">
        <v>3401.6</v>
      </c>
      <c r="D29" s="6">
        <f t="shared" si="7"/>
        <v>1.4140309818112283E-2</v>
      </c>
      <c r="E29" s="11">
        <v>24352</v>
      </c>
      <c r="F29" s="49">
        <f t="shared" si="8"/>
        <v>1.0425300189737724E-2</v>
      </c>
      <c r="G29" s="57">
        <v>242</v>
      </c>
      <c r="H29" s="6">
        <f t="shared" si="1"/>
        <v>4.921129744975669E-4</v>
      </c>
      <c r="I29" s="57">
        <v>497.8</v>
      </c>
      <c r="J29" s="6">
        <f t="shared" si="2"/>
        <v>7.7329596823552445E-3</v>
      </c>
      <c r="K29" s="57">
        <v>6125.2</v>
      </c>
      <c r="L29" s="6">
        <f t="shared" si="3"/>
        <v>3.1948291878409557E-2</v>
      </c>
      <c r="M29" s="103"/>
      <c r="N29" s="111"/>
      <c r="O29" s="108">
        <v>2856.2</v>
      </c>
      <c r="P29" s="6">
        <f t="shared" si="4"/>
        <v>1.5232896058230814E-2</v>
      </c>
      <c r="Q29" s="102"/>
      <c r="R29" s="56"/>
    </row>
    <row r="30" spans="1:18" ht="18" customHeight="1" x14ac:dyDescent="0.25">
      <c r="A30" s="41" t="s">
        <v>55</v>
      </c>
      <c r="B30" s="33"/>
      <c r="C30" s="5"/>
      <c r="D30" s="6"/>
      <c r="E30" s="11"/>
      <c r="F30" s="49"/>
      <c r="G30" s="57"/>
      <c r="H30" s="6"/>
      <c r="I30" s="57"/>
      <c r="J30" s="6"/>
      <c r="K30" s="57"/>
      <c r="L30" s="6"/>
      <c r="M30" s="103"/>
      <c r="N30" s="111"/>
      <c r="O30" s="108"/>
      <c r="P30" s="6"/>
      <c r="Q30" s="102"/>
      <c r="R30" s="56"/>
    </row>
    <row r="31" spans="1:18" x14ac:dyDescent="0.25">
      <c r="A31" s="13" t="s">
        <v>54</v>
      </c>
      <c r="B31" s="27" t="s">
        <v>53</v>
      </c>
      <c r="C31" s="5">
        <v>2061.8000000000002</v>
      </c>
      <c r="D31" s="6">
        <f t="shared" si="7"/>
        <v>8.5708169046871795E-3</v>
      </c>
      <c r="E31" s="11">
        <v>26187</v>
      </c>
      <c r="F31" s="49">
        <f t="shared" si="8"/>
        <v>1.1210879437773562E-2</v>
      </c>
      <c r="G31" s="57">
        <v>215</v>
      </c>
      <c r="H31" s="6">
        <f t="shared" si="1"/>
        <v>4.3720780792139206E-4</v>
      </c>
      <c r="I31" s="57">
        <v>563.1</v>
      </c>
      <c r="J31" s="6">
        <f t="shared" si="2"/>
        <v>8.7473475233713106E-3</v>
      </c>
      <c r="K31" s="57">
        <v>10433</v>
      </c>
      <c r="L31" s="6">
        <f t="shared" si="3"/>
        <v>5.4417248280455639E-2</v>
      </c>
      <c r="M31" s="103"/>
      <c r="N31" s="111"/>
      <c r="O31" s="108">
        <v>8652.5</v>
      </c>
      <c r="P31" s="6">
        <f t="shared" si="4"/>
        <v>4.6146149829788569E-2</v>
      </c>
      <c r="Q31" s="102"/>
      <c r="R31" s="56"/>
    </row>
    <row r="32" spans="1:18" x14ac:dyDescent="0.25">
      <c r="A32" s="39" t="s">
        <v>61</v>
      </c>
      <c r="B32" s="27"/>
      <c r="C32" s="5"/>
      <c r="D32" s="6"/>
      <c r="E32" s="11"/>
      <c r="F32" s="49"/>
      <c r="G32" s="57"/>
      <c r="H32" s="6"/>
      <c r="I32" s="57"/>
      <c r="J32" s="6"/>
      <c r="K32" s="57"/>
      <c r="L32" s="6"/>
      <c r="M32" s="103"/>
      <c r="N32" s="111"/>
      <c r="O32" s="108"/>
      <c r="P32" s="6"/>
      <c r="Q32" s="102"/>
      <c r="R32" s="56"/>
    </row>
    <row r="33" spans="1:18" ht="30" x14ac:dyDescent="0.25">
      <c r="A33" s="13" t="s">
        <v>56</v>
      </c>
      <c r="B33" s="66" t="s">
        <v>57</v>
      </c>
      <c r="C33" s="5">
        <v>2316.6</v>
      </c>
      <c r="D33" s="67">
        <f t="shared" si="7"/>
        <v>9.6300099143458717E-3</v>
      </c>
      <c r="E33" s="69">
        <v>27762</v>
      </c>
      <c r="F33" s="68">
        <f t="shared" si="8"/>
        <v>1.188515045448007E-2</v>
      </c>
      <c r="G33" s="69">
        <v>3600</v>
      </c>
      <c r="H33" s="67">
        <f t="shared" si="1"/>
        <v>7.3206888768233089E-3</v>
      </c>
      <c r="I33" s="69">
        <v>291.89999999999998</v>
      </c>
      <c r="J33" s="6">
        <f t="shared" si="2"/>
        <v>4.5344534577731934E-3</v>
      </c>
      <c r="K33" s="69">
        <v>2251</v>
      </c>
      <c r="L33" s="6">
        <f t="shared" si="3"/>
        <v>1.174093989066478E-2</v>
      </c>
      <c r="M33" s="106"/>
      <c r="N33" s="111"/>
      <c r="O33" s="108">
        <v>2154.1</v>
      </c>
      <c r="P33" s="6">
        <f t="shared" si="4"/>
        <v>1.1488404663201104E-2</v>
      </c>
      <c r="Q33" s="101"/>
      <c r="R33" s="56"/>
    </row>
    <row r="34" spans="1:18" x14ac:dyDescent="0.25">
      <c r="A34" s="14" t="s">
        <v>6</v>
      </c>
      <c r="B34" s="29"/>
      <c r="C34" s="7">
        <f>C35+C36</f>
        <v>5024</v>
      </c>
      <c r="D34" s="8">
        <f>D35+D36</f>
        <v>2.088455918573498E-2</v>
      </c>
      <c r="E34" s="12">
        <f>E35+E36</f>
        <v>26083</v>
      </c>
      <c r="F34" s="52">
        <f>F35+F36</f>
        <v>1.116635614524183E-2</v>
      </c>
      <c r="G34" s="61">
        <f>G36</f>
        <v>307</v>
      </c>
      <c r="H34" s="9">
        <f t="shared" si="1"/>
        <v>6.2429207921798778E-4</v>
      </c>
      <c r="I34" s="61">
        <f>I35+I36</f>
        <v>2586.4</v>
      </c>
      <c r="J34" s="9">
        <f t="shared" si="2"/>
        <v>4.0177836324715957E-2</v>
      </c>
      <c r="K34" s="61">
        <f>K35+K36</f>
        <v>2172.8000000000002</v>
      </c>
      <c r="L34" s="9">
        <f t="shared" si="3"/>
        <v>1.1333058282734978E-2</v>
      </c>
      <c r="M34" s="55"/>
      <c r="N34" s="113"/>
      <c r="O34" s="109">
        <f>O35+O36</f>
        <v>2294.9</v>
      </c>
      <c r="P34" s="9">
        <f t="shared" si="4"/>
        <v>1.2239329586175301E-2</v>
      </c>
      <c r="Q34" s="70"/>
      <c r="R34" s="56"/>
    </row>
    <row r="35" spans="1:18" ht="18.75" customHeight="1" x14ac:dyDescent="0.25">
      <c r="A35" s="15" t="s">
        <v>7</v>
      </c>
      <c r="B35" s="40">
        <v>35</v>
      </c>
      <c r="C35" s="5">
        <v>2773.7</v>
      </c>
      <c r="D35" s="6">
        <f>C35/$C$71</f>
        <v>1.1530155615739075E-2</v>
      </c>
      <c r="E35" s="11">
        <v>8781</v>
      </c>
      <c r="F35" s="49">
        <f>E35/$E$71</f>
        <v>3.7592214588570527E-3</v>
      </c>
      <c r="G35" s="57"/>
      <c r="H35" s="6">
        <f t="shared" si="1"/>
        <v>0</v>
      </c>
      <c r="I35" s="57">
        <v>1573.5</v>
      </c>
      <c r="J35" s="6">
        <f t="shared" si="2"/>
        <v>2.4443174086351903E-2</v>
      </c>
      <c r="K35" s="57">
        <v>1353.8</v>
      </c>
      <c r="L35" s="6">
        <f t="shared" si="3"/>
        <v>7.0612547418844865E-3</v>
      </c>
      <c r="M35" s="105">
        <v>280.3</v>
      </c>
      <c r="N35" s="111"/>
      <c r="O35" s="108">
        <v>1817.9</v>
      </c>
      <c r="P35" s="6">
        <f t="shared" si="4"/>
        <v>9.6953580786561851E-3</v>
      </c>
      <c r="Q35" s="100">
        <v>501.3</v>
      </c>
      <c r="R35" s="56"/>
    </row>
    <row r="36" spans="1:18" x14ac:dyDescent="0.25">
      <c r="A36" s="13" t="s">
        <v>8</v>
      </c>
      <c r="B36" s="27" t="s">
        <v>58</v>
      </c>
      <c r="C36" s="5">
        <v>2250.3000000000002</v>
      </c>
      <c r="D36" s="6">
        <f>C36/$C$71</f>
        <v>9.3544035699959054E-3</v>
      </c>
      <c r="E36" s="11">
        <v>17302</v>
      </c>
      <c r="F36" s="49">
        <f>E36/$E$71</f>
        <v>7.4071346863847773E-3</v>
      </c>
      <c r="G36" s="57">
        <v>307</v>
      </c>
      <c r="H36" s="6">
        <f t="shared" si="1"/>
        <v>6.2429207921798778E-4</v>
      </c>
      <c r="I36" s="57">
        <v>1012.9</v>
      </c>
      <c r="J36" s="6">
        <f t="shared" si="2"/>
        <v>1.5734662238364054E-2</v>
      </c>
      <c r="K36" s="57">
        <v>819</v>
      </c>
      <c r="L36" s="6">
        <f t="shared" si="3"/>
        <v>4.2718035408504905E-3</v>
      </c>
      <c r="M36" s="107"/>
      <c r="N36" s="111"/>
      <c r="O36" s="108">
        <v>477</v>
      </c>
      <c r="P36" s="6">
        <f t="shared" si="4"/>
        <v>2.5439715075191156E-3</v>
      </c>
      <c r="Q36" s="101"/>
      <c r="R36" s="56"/>
    </row>
    <row r="37" spans="1:18" x14ac:dyDescent="0.25">
      <c r="A37" s="14" t="s">
        <v>60</v>
      </c>
      <c r="B37" s="29"/>
      <c r="C37" s="7">
        <f>C38</f>
        <v>14631.1</v>
      </c>
      <c r="D37" s="9">
        <f>D38</f>
        <v>6.0820874582485487E-2</v>
      </c>
      <c r="E37" s="12">
        <f>E38</f>
        <v>131481</v>
      </c>
      <c r="F37" s="52">
        <f>F38</f>
        <v>5.6288144474659393E-2</v>
      </c>
      <c r="G37" s="61">
        <f>G38</f>
        <v>41640</v>
      </c>
      <c r="H37" s="9">
        <f t="shared" si="1"/>
        <v>8.4675968008589605E-2</v>
      </c>
      <c r="I37" s="61">
        <f>I38</f>
        <v>2683.3</v>
      </c>
      <c r="J37" s="9">
        <f t="shared" si="2"/>
        <v>4.1683107102579005E-2</v>
      </c>
      <c r="K37" s="61">
        <f>K38</f>
        <v>269.5</v>
      </c>
      <c r="L37" s="9">
        <f t="shared" si="3"/>
        <v>1.4056789429294351E-3</v>
      </c>
      <c r="M37" s="55"/>
      <c r="N37" s="113"/>
      <c r="O37" s="109">
        <f>O38</f>
        <v>919.7</v>
      </c>
      <c r="P37" s="9">
        <f t="shared" si="4"/>
        <v>4.905011730535285E-3</v>
      </c>
      <c r="Q37" s="70"/>
      <c r="R37" s="56"/>
    </row>
    <row r="38" spans="1:18" x14ac:dyDescent="0.25">
      <c r="A38" s="13" t="s">
        <v>20</v>
      </c>
      <c r="B38" s="27" t="s">
        <v>59</v>
      </c>
      <c r="C38" s="5">
        <v>14631.1</v>
      </c>
      <c r="D38" s="6">
        <f>C38/$C$71</f>
        <v>6.0820874582485487E-2</v>
      </c>
      <c r="E38" s="11">
        <v>131481</v>
      </c>
      <c r="F38" s="49">
        <f>E38/$E$71</f>
        <v>5.6288144474659393E-2</v>
      </c>
      <c r="G38" s="57">
        <v>41640</v>
      </c>
      <c r="H38" s="6">
        <f t="shared" si="1"/>
        <v>8.4675968008589605E-2</v>
      </c>
      <c r="I38" s="57">
        <v>2683.3</v>
      </c>
      <c r="J38" s="6">
        <f t="shared" si="2"/>
        <v>4.1683107102579005E-2</v>
      </c>
      <c r="K38" s="57">
        <v>269.5</v>
      </c>
      <c r="L38" s="49">
        <f t="shared" si="3"/>
        <v>1.4056789429294351E-3</v>
      </c>
      <c r="M38" s="97">
        <v>2053.8000000000002</v>
      </c>
      <c r="N38" s="111"/>
      <c r="O38" s="108">
        <v>919.7</v>
      </c>
      <c r="P38" s="6">
        <f t="shared" si="4"/>
        <v>4.905011730535285E-3</v>
      </c>
      <c r="Q38" s="70">
        <v>2244.4</v>
      </c>
      <c r="R38" s="56"/>
    </row>
    <row r="39" spans="1:18" x14ac:dyDescent="0.25">
      <c r="A39" s="13"/>
      <c r="B39" s="27"/>
      <c r="C39" s="5"/>
      <c r="D39" s="6"/>
      <c r="E39" s="11"/>
      <c r="F39" s="49"/>
      <c r="G39" s="57"/>
      <c r="H39" s="6"/>
      <c r="I39" s="57"/>
      <c r="J39" s="6"/>
      <c r="K39" s="57"/>
      <c r="L39" s="6"/>
      <c r="M39" s="57"/>
      <c r="N39" s="114"/>
      <c r="O39" s="108"/>
      <c r="P39" s="6"/>
      <c r="Q39" s="70"/>
      <c r="R39" s="56"/>
    </row>
    <row r="40" spans="1:18" x14ac:dyDescent="0.25">
      <c r="A40" s="18" t="s">
        <v>89</v>
      </c>
      <c r="B40" s="28"/>
      <c r="C40" s="19">
        <f>C42+C44+C46+C48+C49+C50+C52+C54+C56+C57+C58+C60</f>
        <v>130731.3</v>
      </c>
      <c r="D40" s="20">
        <f>D42+D44+D46+D48+D49+D50+D52+D54+D56+D57+D58+D60</f>
        <v>0.54344458046936217</v>
      </c>
      <c r="E40" s="19">
        <f t="shared" ref="E40:F40" si="9">E42+E44+E46+E48+E49+E50+E52+E54+E56+E57+E58+E60</f>
        <v>1028186</v>
      </c>
      <c r="F40" s="48">
        <f t="shared" si="9"/>
        <v>0.4401752505291423</v>
      </c>
      <c r="G40" s="59">
        <f>G42+G44+G46+G48+G49+G50+G52+G54+G56+G57+G58+G60</f>
        <v>321040</v>
      </c>
      <c r="H40" s="60">
        <f t="shared" si="1"/>
        <v>0.6528427658375987</v>
      </c>
      <c r="I40" s="59">
        <f>I42+I44+I46+I48+I49+I50+I52+I54+I56+I57+I58+I60</f>
        <v>41650.9</v>
      </c>
      <c r="J40" s="60">
        <f t="shared" si="2"/>
        <v>0.64701633273163939</v>
      </c>
      <c r="K40" s="59">
        <f>K42+K44+K46+K48+K49+K50+K52+K54+K56+K57+K58+K60</f>
        <v>87778.500000000015</v>
      </c>
      <c r="L40" s="60">
        <f t="shared" si="3"/>
        <v>0.4578418890238643</v>
      </c>
      <c r="M40" s="59"/>
      <c r="N40" s="92"/>
      <c r="O40" s="93">
        <f>O42+O44+O46+O48+O49+O50+O52+O54+O56+O57+O58+O60</f>
        <v>116193.2</v>
      </c>
      <c r="P40" s="60">
        <f t="shared" si="4"/>
        <v>0.61969012613725394</v>
      </c>
      <c r="Q40" s="93"/>
      <c r="R40" s="92"/>
    </row>
    <row r="41" spans="1:18" x14ac:dyDescent="0.25">
      <c r="A41" s="42" t="s">
        <v>82</v>
      </c>
      <c r="B41" s="34"/>
      <c r="C41" s="35"/>
      <c r="D41" s="36"/>
      <c r="E41" s="35"/>
      <c r="F41" s="51"/>
      <c r="G41" s="57"/>
      <c r="H41" s="6"/>
      <c r="I41" s="57"/>
      <c r="J41" s="6"/>
      <c r="K41" s="57"/>
      <c r="L41" s="6"/>
      <c r="M41" s="57"/>
      <c r="N41" s="56"/>
      <c r="O41" s="70"/>
      <c r="P41" s="6"/>
      <c r="Q41" s="70"/>
      <c r="R41" s="56"/>
    </row>
    <row r="42" spans="1:18" x14ac:dyDescent="0.25">
      <c r="A42" s="13" t="s">
        <v>9</v>
      </c>
      <c r="B42" s="27" t="s">
        <v>62</v>
      </c>
      <c r="C42" s="5">
        <v>32167.1</v>
      </c>
      <c r="D42" s="6">
        <f t="shared" ref="D42:D60" si="10">C42/$C$71</f>
        <v>0.13371729772759866</v>
      </c>
      <c r="E42" s="11">
        <v>317651</v>
      </c>
      <c r="F42" s="49">
        <f t="shared" ref="F42:F60" si="11">E42/$E$71</f>
        <v>0.13598911919227899</v>
      </c>
      <c r="G42" s="57">
        <v>48139</v>
      </c>
      <c r="H42" s="6">
        <f t="shared" si="1"/>
        <v>9.7891844955943691E-2</v>
      </c>
      <c r="I42" s="57">
        <v>4682.8</v>
      </c>
      <c r="J42" s="6">
        <f t="shared" si="2"/>
        <v>7.2743880274273087E-2</v>
      </c>
      <c r="K42" s="57">
        <v>80993</v>
      </c>
      <c r="L42" s="6">
        <f t="shared" si="3"/>
        <v>0.42244955333834405</v>
      </c>
      <c r="M42" s="57">
        <v>9054.2999999999993</v>
      </c>
      <c r="N42" s="56"/>
      <c r="O42" s="70">
        <v>106222.7</v>
      </c>
      <c r="P42" s="6">
        <f t="shared" si="4"/>
        <v>0.56651472170178352</v>
      </c>
      <c r="Q42" s="70">
        <v>9987</v>
      </c>
      <c r="R42" s="56"/>
    </row>
    <row r="43" spans="1:18" x14ac:dyDescent="0.25">
      <c r="A43" s="39" t="s">
        <v>83</v>
      </c>
      <c r="B43" s="27"/>
      <c r="C43" s="5"/>
      <c r="D43" s="6"/>
      <c r="E43" s="11"/>
      <c r="F43" s="49"/>
      <c r="G43" s="57"/>
      <c r="H43" s="6"/>
      <c r="I43" s="57"/>
      <c r="J43" s="6"/>
      <c r="K43" s="57"/>
      <c r="L43" s="6"/>
      <c r="M43" s="57"/>
      <c r="N43" s="56"/>
      <c r="O43" s="70"/>
      <c r="P43" s="6"/>
      <c r="Q43" s="70"/>
      <c r="R43" s="56"/>
    </row>
    <row r="44" spans="1:18" x14ac:dyDescent="0.25">
      <c r="A44" s="13" t="s">
        <v>10</v>
      </c>
      <c r="B44" s="27" t="s">
        <v>63</v>
      </c>
      <c r="C44" s="5">
        <v>13876.9</v>
      </c>
      <c r="D44" s="6">
        <f t="shared" si="10"/>
        <v>5.7685696529563249E-2</v>
      </c>
      <c r="E44" s="11">
        <v>149771</v>
      </c>
      <c r="F44" s="49">
        <f t="shared" si="11"/>
        <v>6.4118250440095628E-2</v>
      </c>
      <c r="G44" s="57">
        <v>5889</v>
      </c>
      <c r="H44" s="6">
        <f t="shared" si="1"/>
        <v>1.1975426887670129E-2</v>
      </c>
      <c r="I44" s="57">
        <v>4617.2</v>
      </c>
      <c r="J44" s="6">
        <f t="shared" si="2"/>
        <v>7.1724832152210996E-2</v>
      </c>
      <c r="K44" s="57">
        <v>1750</v>
      </c>
      <c r="L44" s="6">
        <f t="shared" si="3"/>
        <v>9.1277853436976305E-3</v>
      </c>
      <c r="M44" s="57">
        <v>17759.8</v>
      </c>
      <c r="N44" s="56"/>
      <c r="O44" s="70">
        <v>3206</v>
      </c>
      <c r="P44" s="6">
        <f t="shared" si="4"/>
        <v>1.7098475163744832E-2</v>
      </c>
      <c r="Q44" s="70">
        <v>11403.5</v>
      </c>
      <c r="R44" s="56"/>
    </row>
    <row r="45" spans="1:18" x14ac:dyDescent="0.25">
      <c r="A45" s="39" t="s">
        <v>64</v>
      </c>
      <c r="B45" s="27"/>
      <c r="C45" s="5"/>
      <c r="D45" s="6"/>
      <c r="E45" s="11"/>
      <c r="F45" s="49"/>
      <c r="G45" s="57"/>
      <c r="H45" s="6"/>
      <c r="I45" s="57"/>
      <c r="J45" s="6"/>
      <c r="K45" s="57"/>
      <c r="L45" s="6"/>
      <c r="M45" s="57"/>
      <c r="N45" s="56"/>
      <c r="O45" s="70"/>
      <c r="P45" s="6"/>
      <c r="Q45" s="70"/>
      <c r="R45" s="56"/>
    </row>
    <row r="46" spans="1:18" x14ac:dyDescent="0.25">
      <c r="A46" s="13" t="s">
        <v>11</v>
      </c>
      <c r="B46" s="27" t="s">
        <v>65</v>
      </c>
      <c r="C46" s="5">
        <v>4554.3</v>
      </c>
      <c r="D46" s="6">
        <f t="shared" si="10"/>
        <v>1.8932035808039975E-2</v>
      </c>
      <c r="E46" s="11">
        <v>66225</v>
      </c>
      <c r="F46" s="49">
        <f t="shared" si="11"/>
        <v>2.8351490845326083E-2</v>
      </c>
      <c r="G46" s="57">
        <v>20734</v>
      </c>
      <c r="H46" s="6">
        <f t="shared" si="1"/>
        <v>4.216310088112625E-2</v>
      </c>
      <c r="I46" s="57">
        <v>730.3</v>
      </c>
      <c r="J46" s="6">
        <f t="shared" si="2"/>
        <v>1.1344677493017345E-2</v>
      </c>
      <c r="K46" s="57">
        <v>103.3</v>
      </c>
      <c r="L46" s="6">
        <f t="shared" si="3"/>
        <v>5.3880012914512296E-4</v>
      </c>
      <c r="M46" s="57">
        <v>2793.5</v>
      </c>
      <c r="N46" s="56"/>
      <c r="O46" s="70">
        <v>47.2</v>
      </c>
      <c r="P46" s="6">
        <f t="shared" si="4"/>
        <v>2.5173051395157707E-4</v>
      </c>
      <c r="Q46" s="70">
        <v>98.5</v>
      </c>
      <c r="R46" s="56"/>
    </row>
    <row r="47" spans="1:18" x14ac:dyDescent="0.25">
      <c r="A47" s="39" t="s">
        <v>66</v>
      </c>
      <c r="B47" s="27"/>
      <c r="C47" s="5"/>
      <c r="D47" s="6"/>
      <c r="E47" s="11"/>
      <c r="F47" s="49"/>
      <c r="G47" s="57"/>
      <c r="H47" s="6"/>
      <c r="I47" s="57"/>
      <c r="J47" s="6"/>
      <c r="K47" s="57"/>
      <c r="L47" s="6"/>
      <c r="M47" s="57"/>
      <c r="N47" s="56"/>
      <c r="O47" s="70"/>
      <c r="P47" s="6"/>
      <c r="Q47" s="70"/>
      <c r="R47" s="56"/>
    </row>
    <row r="48" spans="1:18" x14ac:dyDescent="0.25">
      <c r="A48" s="13" t="s">
        <v>12</v>
      </c>
      <c r="B48" s="27" t="s">
        <v>67</v>
      </c>
      <c r="C48" s="5">
        <v>1550.1</v>
      </c>
      <c r="D48" s="6">
        <f t="shared" si="10"/>
        <v>6.4437012726528253E-3</v>
      </c>
      <c r="E48" s="11">
        <v>9729</v>
      </c>
      <c r="F48" s="49">
        <f t="shared" si="11"/>
        <v>4.1650683946270663E-3</v>
      </c>
      <c r="G48" s="57">
        <v>1541</v>
      </c>
      <c r="H48" s="6">
        <f t="shared" si="1"/>
        <v>3.1336615442179774E-3</v>
      </c>
      <c r="I48" s="57">
        <v>550.20000000000005</v>
      </c>
      <c r="J48" s="6">
        <f t="shared" si="2"/>
        <v>8.5469554383926401E-3</v>
      </c>
      <c r="K48" s="57">
        <v>157</v>
      </c>
      <c r="L48" s="6">
        <f t="shared" si="3"/>
        <v>8.1889274226315881E-4</v>
      </c>
      <c r="M48" s="100">
        <v>3494.4</v>
      </c>
      <c r="N48" s="56"/>
      <c r="O48" s="70">
        <v>131.6</v>
      </c>
      <c r="P48" s="6">
        <f t="shared" si="4"/>
        <v>7.0185880584804116E-4</v>
      </c>
      <c r="Q48" s="100">
        <v>2331.6</v>
      </c>
      <c r="R48" s="56"/>
    </row>
    <row r="49" spans="1:18" x14ac:dyDescent="0.25">
      <c r="A49" s="13" t="s">
        <v>13</v>
      </c>
      <c r="B49" s="33">
        <v>61</v>
      </c>
      <c r="C49" s="5">
        <v>2160.6999999999998</v>
      </c>
      <c r="D49" s="6">
        <f t="shared" si="10"/>
        <v>8.981940094071968E-3</v>
      </c>
      <c r="E49" s="11">
        <v>7372</v>
      </c>
      <c r="F49" s="49">
        <f t="shared" si="11"/>
        <v>3.1560164667684995E-3</v>
      </c>
      <c r="G49" s="57">
        <v>1112</v>
      </c>
      <c r="H49" s="6">
        <f t="shared" si="1"/>
        <v>2.2612794530632E-3</v>
      </c>
      <c r="I49" s="57">
        <v>772.4</v>
      </c>
      <c r="J49" s="6">
        <f t="shared" si="2"/>
        <v>1.1998670266474871E-2</v>
      </c>
      <c r="K49" s="57">
        <v>58.6</v>
      </c>
      <c r="L49" s="6">
        <f t="shared" si="3"/>
        <v>3.0565041208038921E-4</v>
      </c>
      <c r="M49" s="102"/>
      <c r="N49" s="56"/>
      <c r="O49" s="70">
        <v>199.5</v>
      </c>
      <c r="P49" s="6">
        <f t="shared" si="4"/>
        <v>1.0639880833334667E-3</v>
      </c>
      <c r="Q49" s="102"/>
      <c r="R49" s="56"/>
    </row>
    <row r="50" spans="1:18" ht="18.75" customHeight="1" x14ac:dyDescent="0.25">
      <c r="A50" s="15" t="s">
        <v>14</v>
      </c>
      <c r="B50" s="30" t="s">
        <v>68</v>
      </c>
      <c r="C50" s="5">
        <v>6075.3</v>
      </c>
      <c r="D50" s="6">
        <f t="shared" si="10"/>
        <v>2.5254769590186254E-2</v>
      </c>
      <c r="E50" s="11">
        <v>44952</v>
      </c>
      <c r="F50" s="49">
        <f t="shared" si="11"/>
        <v>1.924433697967683E-2</v>
      </c>
      <c r="G50" s="57">
        <v>6794</v>
      </c>
      <c r="H50" s="6">
        <f t="shared" si="1"/>
        <v>1.381576673031599E-2</v>
      </c>
      <c r="I50" s="57">
        <v>1300.9000000000001</v>
      </c>
      <c r="J50" s="6">
        <f t="shared" si="2"/>
        <v>2.0208532042539046E-2</v>
      </c>
      <c r="K50" s="57">
        <v>130.1</v>
      </c>
      <c r="L50" s="6">
        <f t="shared" si="3"/>
        <v>6.7858564183717802E-4</v>
      </c>
      <c r="M50" s="101"/>
      <c r="N50" s="56"/>
      <c r="O50" s="70">
        <v>285.89999999999998</v>
      </c>
      <c r="P50" s="6">
        <f t="shared" si="4"/>
        <v>1.5247829224312687E-3</v>
      </c>
      <c r="Q50" s="101"/>
      <c r="R50" s="56"/>
    </row>
    <row r="51" spans="1:18" x14ac:dyDescent="0.25">
      <c r="A51" s="39" t="s">
        <v>69</v>
      </c>
      <c r="B51" s="27"/>
      <c r="C51" s="5"/>
      <c r="D51" s="6"/>
      <c r="E51" s="11"/>
      <c r="F51" s="49"/>
      <c r="G51" s="57"/>
      <c r="H51" s="6"/>
      <c r="I51" s="57"/>
      <c r="J51" s="6"/>
      <c r="K51" s="57"/>
      <c r="L51" s="6"/>
      <c r="M51" s="57"/>
      <c r="N51" s="56"/>
      <c r="O51" s="70"/>
      <c r="P51" s="6"/>
      <c r="Q51" s="70"/>
      <c r="R51" s="56"/>
    </row>
    <row r="52" spans="1:18" x14ac:dyDescent="0.25">
      <c r="A52" s="13" t="s">
        <v>15</v>
      </c>
      <c r="B52" s="27" t="s">
        <v>70</v>
      </c>
      <c r="C52" s="5">
        <v>8034.9</v>
      </c>
      <c r="D52" s="6">
        <f t="shared" si="10"/>
        <v>3.3400745342647691E-2</v>
      </c>
      <c r="E52" s="11">
        <v>43329</v>
      </c>
      <c r="F52" s="49">
        <f t="shared" si="11"/>
        <v>1.8549516751032599E-2</v>
      </c>
      <c r="G52" s="57">
        <v>4147</v>
      </c>
      <c r="H52" s="6">
        <f t="shared" si="1"/>
        <v>8.4330268811628507E-3</v>
      </c>
      <c r="I52" s="57">
        <v>1838.3</v>
      </c>
      <c r="J52" s="6">
        <f t="shared" si="2"/>
        <v>2.855664882296835E-2</v>
      </c>
      <c r="K52" s="57">
        <v>88</v>
      </c>
      <c r="L52" s="6">
        <f t="shared" si="3"/>
        <v>4.5899720585450938E-4</v>
      </c>
      <c r="M52" s="57">
        <v>1926.2</v>
      </c>
      <c r="N52" s="56"/>
      <c r="O52" s="70">
        <v>343.8</v>
      </c>
      <c r="P52" s="6">
        <f t="shared" si="4"/>
        <v>1.8335794639100043E-3</v>
      </c>
      <c r="Q52" s="70">
        <v>1263.7</v>
      </c>
      <c r="R52" s="56"/>
    </row>
    <row r="53" spans="1:18" x14ac:dyDescent="0.25">
      <c r="A53" s="39" t="s">
        <v>71</v>
      </c>
      <c r="B53" s="27"/>
      <c r="C53" s="5"/>
      <c r="D53" s="6"/>
      <c r="E53" s="11"/>
      <c r="F53" s="49"/>
      <c r="G53" s="57"/>
      <c r="H53" s="6"/>
      <c r="I53" s="57"/>
      <c r="J53" s="6"/>
      <c r="K53" s="57"/>
      <c r="L53" s="6"/>
      <c r="M53" s="57"/>
      <c r="N53" s="56"/>
      <c r="O53" s="70"/>
      <c r="P53" s="6"/>
      <c r="Q53" s="70"/>
      <c r="R53" s="56"/>
    </row>
    <row r="54" spans="1:18" x14ac:dyDescent="0.25">
      <c r="A54" s="13" t="s">
        <v>16</v>
      </c>
      <c r="B54" s="33">
        <v>68</v>
      </c>
      <c r="C54" s="5">
        <v>22334.9</v>
      </c>
      <c r="D54" s="6">
        <f t="shared" si="10"/>
        <v>9.2845250986758013E-2</v>
      </c>
      <c r="E54" s="11">
        <v>11277</v>
      </c>
      <c r="F54" s="49">
        <f t="shared" si="11"/>
        <v>4.8277804796186064E-3</v>
      </c>
      <c r="G54" s="57">
        <v>3690</v>
      </c>
      <c r="H54" s="6">
        <f t="shared" si="1"/>
        <v>7.5037060987438921E-3</v>
      </c>
      <c r="I54" s="57">
        <v>19438.599999999999</v>
      </c>
      <c r="J54" s="6">
        <f t="shared" si="2"/>
        <v>0.30196446380359709</v>
      </c>
      <c r="K54" s="57">
        <v>34.4</v>
      </c>
      <c r="L54" s="6">
        <f t="shared" si="3"/>
        <v>1.7942618047039912E-4</v>
      </c>
      <c r="M54" s="57">
        <v>18.8</v>
      </c>
      <c r="N54" s="56"/>
      <c r="O54" s="70">
        <v>38.6</v>
      </c>
      <c r="P54" s="6">
        <f t="shared" si="4"/>
        <v>2.0586436098582364E-4</v>
      </c>
      <c r="Q54" s="70">
        <v>114.6</v>
      </c>
      <c r="R54" s="56"/>
    </row>
    <row r="55" spans="1:18" x14ac:dyDescent="0.25">
      <c r="A55" s="43" t="s">
        <v>72</v>
      </c>
      <c r="B55" s="27"/>
      <c r="C55" s="5"/>
      <c r="D55" s="6"/>
      <c r="E55" s="11"/>
      <c r="F55" s="49"/>
      <c r="G55" s="57"/>
      <c r="H55" s="6"/>
      <c r="I55" s="57"/>
      <c r="J55" s="6"/>
      <c r="K55" s="57"/>
      <c r="L55" s="6"/>
      <c r="M55" s="57"/>
      <c r="N55" s="56"/>
      <c r="O55" s="70"/>
      <c r="P55" s="6"/>
      <c r="Q55" s="70"/>
      <c r="R55" s="56"/>
    </row>
    <row r="56" spans="1:18" ht="30" x14ac:dyDescent="0.25">
      <c r="A56" s="15" t="s">
        <v>17</v>
      </c>
      <c r="B56" s="30" t="s">
        <v>73</v>
      </c>
      <c r="C56" s="44">
        <v>23671.599999999999</v>
      </c>
      <c r="D56" s="45">
        <f t="shared" si="10"/>
        <v>9.8401857329029493E-2</v>
      </c>
      <c r="E56" s="44">
        <v>86181</v>
      </c>
      <c r="F56" s="53">
        <f t="shared" si="11"/>
        <v>3.6894825708434081E-2</v>
      </c>
      <c r="G56" s="57">
        <v>195897</v>
      </c>
      <c r="H56" s="6">
        <f t="shared" si="1"/>
        <v>0.3983613858064044</v>
      </c>
      <c r="I56" s="57">
        <v>3500</v>
      </c>
      <c r="J56" s="6">
        <f t="shared" si="2"/>
        <v>5.4369945536848846E-2</v>
      </c>
      <c r="K56" s="57">
        <v>3385</v>
      </c>
      <c r="L56" s="6">
        <f t="shared" si="3"/>
        <v>1.7655744793380845E-2</v>
      </c>
      <c r="M56" s="100">
        <v>6348.1</v>
      </c>
      <c r="N56" s="56"/>
      <c r="O56" s="70">
        <v>2557.6</v>
      </c>
      <c r="P56" s="6">
        <f t="shared" si="4"/>
        <v>1.3640380561071048E-2</v>
      </c>
      <c r="Q56" s="100">
        <v>3683.4</v>
      </c>
      <c r="R56" s="56"/>
    </row>
    <row r="57" spans="1:18" x14ac:dyDescent="0.25">
      <c r="A57" s="13" t="s">
        <v>18</v>
      </c>
      <c r="B57" s="33">
        <v>72</v>
      </c>
      <c r="C57" s="5">
        <v>1072.2</v>
      </c>
      <c r="D57" s="6">
        <f t="shared" si="10"/>
        <v>4.4570908357772785E-3</v>
      </c>
      <c r="E57" s="11">
        <v>6473</v>
      </c>
      <c r="F57" s="49">
        <f t="shared" si="11"/>
        <v>2.7711468515182443E-3</v>
      </c>
      <c r="G57" s="57">
        <v>132</v>
      </c>
      <c r="H57" s="6">
        <f t="shared" si="1"/>
        <v>2.6842525881685465E-4</v>
      </c>
      <c r="I57" s="57">
        <v>606.79999999999995</v>
      </c>
      <c r="J57" s="6">
        <f t="shared" si="2"/>
        <v>9.4261951290742513E-3</v>
      </c>
      <c r="K57" s="57">
        <v>151.1</v>
      </c>
      <c r="L57" s="6">
        <f t="shared" si="3"/>
        <v>7.8811906596154958E-4</v>
      </c>
      <c r="M57" s="102"/>
      <c r="N57" s="56"/>
      <c r="O57" s="70">
        <v>198.4</v>
      </c>
      <c r="P57" s="6">
        <f t="shared" si="4"/>
        <v>1.0581214823727307E-3</v>
      </c>
      <c r="Q57" s="102"/>
      <c r="R57" s="56"/>
    </row>
    <row r="58" spans="1:18" ht="30" x14ac:dyDescent="0.25">
      <c r="A58" s="13" t="s">
        <v>19</v>
      </c>
      <c r="B58" s="30" t="s">
        <v>74</v>
      </c>
      <c r="C58" s="44">
        <v>1708.9</v>
      </c>
      <c r="D58" s="45">
        <f t="shared" si="10"/>
        <v>7.1038262723930158E-3</v>
      </c>
      <c r="E58" s="44">
        <v>13454</v>
      </c>
      <c r="F58" s="53">
        <f t="shared" si="11"/>
        <v>5.7597728627107152E-3</v>
      </c>
      <c r="G58" s="57">
        <v>13101</v>
      </c>
      <c r="H58" s="6">
        <f t="shared" si="1"/>
        <v>2.6641206937572826E-2</v>
      </c>
      <c r="I58" s="57">
        <v>286.5</v>
      </c>
      <c r="J58" s="6">
        <f t="shared" si="2"/>
        <v>4.4505683989449129E-3</v>
      </c>
      <c r="K58" s="57">
        <v>138</v>
      </c>
      <c r="L58" s="6">
        <f t="shared" si="3"/>
        <v>7.1979107281729886E-4</v>
      </c>
      <c r="M58" s="101"/>
      <c r="N58" s="56"/>
      <c r="O58" s="70">
        <v>113.5</v>
      </c>
      <c r="P58" s="6">
        <f t="shared" si="4"/>
        <v>6.0532655367593214E-4</v>
      </c>
      <c r="Q58" s="101"/>
      <c r="R58" s="56"/>
    </row>
    <row r="59" spans="1:18" ht="60" x14ac:dyDescent="0.25">
      <c r="A59" s="39" t="s">
        <v>76</v>
      </c>
      <c r="B59" s="27"/>
      <c r="C59" s="5"/>
      <c r="D59" s="6"/>
      <c r="E59" s="11"/>
      <c r="F59" s="49"/>
      <c r="G59" s="57"/>
      <c r="H59" s="6"/>
      <c r="I59" s="57"/>
      <c r="J59" s="6"/>
      <c r="K59" s="57"/>
      <c r="L59" s="6"/>
      <c r="M59" s="57"/>
      <c r="N59" s="56"/>
      <c r="O59" s="70"/>
      <c r="P59" s="6"/>
      <c r="Q59" s="70"/>
      <c r="R59" s="56"/>
    </row>
    <row r="60" spans="1:18" x14ac:dyDescent="0.25">
      <c r="A60" s="13" t="s">
        <v>75</v>
      </c>
      <c r="B60" s="27" t="s">
        <v>77</v>
      </c>
      <c r="C60" s="5">
        <v>13524.4</v>
      </c>
      <c r="D60" s="6">
        <f t="shared" si="10"/>
        <v>5.6220368680643742E-2</v>
      </c>
      <c r="E60" s="11">
        <v>271772</v>
      </c>
      <c r="F60" s="49">
        <f t="shared" si="11"/>
        <v>0.11634792555705489</v>
      </c>
      <c r="G60" s="57">
        <v>19864</v>
      </c>
      <c r="H60" s="6">
        <f t="shared" si="1"/>
        <v>4.0393934402560616E-2</v>
      </c>
      <c r="I60" s="57">
        <v>3326.9</v>
      </c>
      <c r="J60" s="6">
        <f t="shared" si="2"/>
        <v>5.168096337329784E-2</v>
      </c>
      <c r="K60" s="57">
        <v>790</v>
      </c>
      <c r="L60" s="6">
        <f t="shared" si="3"/>
        <v>4.1205430980120732E-3</v>
      </c>
      <c r="M60" s="57">
        <v>1848.7</v>
      </c>
      <c r="N60" s="56"/>
      <c r="O60" s="70">
        <v>2848.4</v>
      </c>
      <c r="P60" s="6">
        <f t="shared" si="4"/>
        <v>1.5191296524145597E-2</v>
      </c>
      <c r="Q60" s="70">
        <v>2781.7</v>
      </c>
      <c r="R60" s="56"/>
    </row>
    <row r="61" spans="1:18" x14ac:dyDescent="0.25">
      <c r="A61" s="13"/>
      <c r="B61" s="27"/>
      <c r="C61" s="5"/>
      <c r="D61" s="6"/>
      <c r="E61" s="11"/>
      <c r="F61" s="49"/>
      <c r="G61" s="57"/>
      <c r="H61" s="6"/>
      <c r="I61" s="57"/>
      <c r="J61" s="6"/>
      <c r="K61" s="57"/>
      <c r="L61" s="6"/>
      <c r="M61" s="57"/>
      <c r="N61" s="56"/>
      <c r="O61" s="70"/>
      <c r="P61" s="6"/>
      <c r="Q61" s="70"/>
      <c r="R61" s="56"/>
    </row>
    <row r="62" spans="1:18" x14ac:dyDescent="0.25">
      <c r="A62" s="18" t="s">
        <v>90</v>
      </c>
      <c r="B62" s="28"/>
      <c r="C62" s="19">
        <f>C63+C64+C65+C66+C67+C68+C69</f>
        <v>47749.900000000009</v>
      </c>
      <c r="D62" s="20">
        <f t="shared" ref="D62:F62" si="12">D63+D64+D65+D66+D67+D68+D69</f>
        <v>0.19849434965424501</v>
      </c>
      <c r="E62" s="19">
        <f t="shared" si="12"/>
        <v>786287</v>
      </c>
      <c r="F62" s="48">
        <f t="shared" si="12"/>
        <v>0.33661621264324515</v>
      </c>
      <c r="G62" s="59">
        <f>G64+G65+G66+G67+G68</f>
        <v>92479</v>
      </c>
      <c r="H62" s="60">
        <f t="shared" si="1"/>
        <v>0.18805832962215077</v>
      </c>
      <c r="I62" s="59">
        <f>I63+I64+I65+I66+I67+I68</f>
        <v>6704.6</v>
      </c>
      <c r="J62" s="60">
        <f t="shared" si="2"/>
        <v>0.10415106767038765</v>
      </c>
      <c r="K62" s="59">
        <f>K63+K64+K65+K66+K67+K68</f>
        <v>106.4</v>
      </c>
      <c r="L62" s="60">
        <f t="shared" si="3"/>
        <v>5.5496934889681594E-4</v>
      </c>
      <c r="M62" s="59"/>
      <c r="N62" s="92"/>
      <c r="O62" s="93">
        <f>O63+O64+O65+O66+O67+O68</f>
        <v>295.8</v>
      </c>
      <c r="P62" s="60">
        <f t="shared" si="4"/>
        <v>1.577582331077892E-3</v>
      </c>
      <c r="Q62" s="93"/>
      <c r="R62" s="92"/>
    </row>
    <row r="63" spans="1:18" x14ac:dyDescent="0.25">
      <c r="A63" s="37" t="s">
        <v>21</v>
      </c>
      <c r="B63" s="33">
        <v>84</v>
      </c>
      <c r="C63" s="5">
        <v>11934.2</v>
      </c>
      <c r="D63" s="6">
        <f t="shared" ref="D63:D69" si="13">C63/$C$71</f>
        <v>4.9609973374681218E-2</v>
      </c>
      <c r="E63" s="11">
        <v>179029</v>
      </c>
      <c r="F63" s="49">
        <f t="shared" ref="F63:F69" si="14">E63/$E$71</f>
        <v>7.6643851333301372E-2</v>
      </c>
      <c r="G63" s="57"/>
      <c r="H63" s="6">
        <f t="shared" si="1"/>
        <v>0</v>
      </c>
      <c r="I63" s="57">
        <v>1553.2</v>
      </c>
      <c r="J63" s="6">
        <f t="shared" si="2"/>
        <v>2.4127828402238181E-2</v>
      </c>
      <c r="K63" s="57">
        <v>8.1999999999999993</v>
      </c>
      <c r="L63" s="6">
        <f t="shared" si="3"/>
        <v>4.2770194181897462E-5</v>
      </c>
      <c r="M63" s="57">
        <v>635.79999999999995</v>
      </c>
      <c r="N63" s="56"/>
      <c r="O63" s="70">
        <v>63.2</v>
      </c>
      <c r="P63" s="6">
        <f t="shared" si="4"/>
        <v>3.3706289156228115E-4</v>
      </c>
      <c r="Q63" s="70">
        <v>80.7</v>
      </c>
      <c r="R63" s="56"/>
    </row>
    <row r="64" spans="1:18" x14ac:dyDescent="0.25">
      <c r="A64" s="37" t="s">
        <v>22</v>
      </c>
      <c r="B64" s="33">
        <v>85</v>
      </c>
      <c r="C64" s="5">
        <v>15079.1</v>
      </c>
      <c r="D64" s="6">
        <f t="shared" si="13"/>
        <v>6.2683191962105173E-2</v>
      </c>
      <c r="E64" s="11">
        <v>211898</v>
      </c>
      <c r="F64" s="49">
        <f t="shared" si="14"/>
        <v>9.0715352316238673E-2</v>
      </c>
      <c r="G64" s="57">
        <v>5247</v>
      </c>
      <c r="H64" s="6">
        <f t="shared" si="1"/>
        <v>1.0669904037969974E-2</v>
      </c>
      <c r="I64" s="57">
        <v>1948.9</v>
      </c>
      <c r="J64" s="6">
        <f t="shared" si="2"/>
        <v>3.0274739101932777E-2</v>
      </c>
      <c r="K64" s="57">
        <v>2.8</v>
      </c>
      <c r="L64" s="6">
        <f t="shared" si="3"/>
        <v>1.4604456549916207E-5</v>
      </c>
      <c r="M64" s="57">
        <v>228.6</v>
      </c>
      <c r="N64" s="56"/>
      <c r="O64" s="70">
        <v>72.099999999999994</v>
      </c>
      <c r="P64" s="6">
        <f t="shared" si="4"/>
        <v>3.845290266082353E-4</v>
      </c>
      <c r="Q64" s="70">
        <v>181</v>
      </c>
      <c r="R64" s="56"/>
    </row>
    <row r="65" spans="1:18" x14ac:dyDescent="0.25">
      <c r="A65" s="37" t="s">
        <v>84</v>
      </c>
      <c r="B65" s="33">
        <v>86</v>
      </c>
      <c r="C65" s="5">
        <v>10565</v>
      </c>
      <c r="D65" s="6">
        <f t="shared" si="13"/>
        <v>4.3918265883218566E-2</v>
      </c>
      <c r="E65" s="11">
        <v>139010</v>
      </c>
      <c r="F65" s="49">
        <f t="shared" si="14"/>
        <v>5.9511373988807528E-2</v>
      </c>
      <c r="G65" s="57">
        <v>40604</v>
      </c>
      <c r="H65" s="6">
        <f t="shared" si="1"/>
        <v>8.2569236431814894E-2</v>
      </c>
      <c r="I65" s="57">
        <v>1836.3</v>
      </c>
      <c r="J65" s="6">
        <f t="shared" si="2"/>
        <v>2.852558028266158E-2</v>
      </c>
      <c r="K65" s="57">
        <v>3.7</v>
      </c>
      <c r="L65" s="6">
        <f t="shared" si="3"/>
        <v>1.9298746155246419E-5</v>
      </c>
      <c r="M65" s="100">
        <v>351.5</v>
      </c>
      <c r="N65" s="56"/>
      <c r="O65" s="70">
        <v>95</v>
      </c>
      <c r="P65" s="6">
        <f t="shared" si="4"/>
        <v>5.0666099206355558E-4</v>
      </c>
      <c r="Q65" s="100">
        <v>111.3</v>
      </c>
      <c r="R65" s="56"/>
    </row>
    <row r="66" spans="1:18" ht="30" x14ac:dyDescent="0.25">
      <c r="A66" s="37" t="s">
        <v>87</v>
      </c>
      <c r="B66" s="30" t="s">
        <v>85</v>
      </c>
      <c r="C66" s="44">
        <v>6090.8</v>
      </c>
      <c r="D66" s="45">
        <f t="shared" si="13"/>
        <v>2.5319202445954345E-2</v>
      </c>
      <c r="E66" s="44">
        <v>184514</v>
      </c>
      <c r="F66" s="53">
        <f t="shared" si="14"/>
        <v>7.8992026905768162E-2</v>
      </c>
      <c r="G66" s="98">
        <v>7145</v>
      </c>
      <c r="H66" s="45">
        <f t="shared" si="1"/>
        <v>1.4529533895806261E-2</v>
      </c>
      <c r="I66" s="98">
        <v>593.79999999999995</v>
      </c>
      <c r="J66" s="45">
        <f t="shared" si="2"/>
        <v>9.2242496170802414E-3</v>
      </c>
      <c r="K66" s="98">
        <v>22.7</v>
      </c>
      <c r="L66" s="45">
        <f t="shared" si="3"/>
        <v>1.1840041560110639E-4</v>
      </c>
      <c r="M66" s="101"/>
      <c r="N66" s="56"/>
      <c r="O66" s="98">
        <v>16.399999999999999</v>
      </c>
      <c r="P66" s="45">
        <f t="shared" si="4"/>
        <v>8.7465687050971688E-5</v>
      </c>
      <c r="Q66" s="101"/>
      <c r="R66" s="56"/>
    </row>
    <row r="67" spans="1:18" ht="45" x14ac:dyDescent="0.25">
      <c r="A67" s="37" t="s">
        <v>88</v>
      </c>
      <c r="B67" s="40" t="s">
        <v>86</v>
      </c>
      <c r="C67" s="71">
        <v>1436.1</v>
      </c>
      <c r="D67" s="72">
        <f t="shared" si="13"/>
        <v>5.9698080108746025E-3</v>
      </c>
      <c r="E67" s="73">
        <v>13950</v>
      </c>
      <c r="F67" s="74">
        <f t="shared" si="14"/>
        <v>5.9721147194005111E-3</v>
      </c>
      <c r="G67" s="73">
        <v>8542</v>
      </c>
      <c r="H67" s="72">
        <f t="shared" si="1"/>
        <v>1.7370367884951308E-2</v>
      </c>
      <c r="I67" s="73">
        <v>438.9</v>
      </c>
      <c r="J67" s="45">
        <f t="shared" si="2"/>
        <v>6.8179911703208449E-3</v>
      </c>
      <c r="K67" s="73">
        <v>31</v>
      </c>
      <c r="L67" s="45">
        <f t="shared" si="3"/>
        <v>1.6169219751692944E-4</v>
      </c>
      <c r="M67" s="73">
        <v>203.9</v>
      </c>
      <c r="N67" s="75"/>
      <c r="O67" s="73">
        <v>29.8</v>
      </c>
      <c r="P67" s="45">
        <f t="shared" si="4"/>
        <v>1.5893155329993637E-4</v>
      </c>
      <c r="Q67" s="73">
        <v>141.1</v>
      </c>
      <c r="R67" s="56"/>
    </row>
    <row r="68" spans="1:18" ht="30" x14ac:dyDescent="0.25">
      <c r="A68" s="13" t="s">
        <v>80</v>
      </c>
      <c r="B68" s="30" t="s">
        <v>79</v>
      </c>
      <c r="C68" s="44">
        <v>2307.8000000000002</v>
      </c>
      <c r="D68" s="45">
        <f t="shared" si="13"/>
        <v>9.5934286801033428E-3</v>
      </c>
      <c r="E68" s="44">
        <v>29766</v>
      </c>
      <c r="F68" s="53">
        <f t="shared" si="14"/>
        <v>1.2743080052879972E-2</v>
      </c>
      <c r="G68" s="98">
        <v>30941</v>
      </c>
      <c r="H68" s="45">
        <f t="shared" si="1"/>
        <v>6.2919287371608332E-2</v>
      </c>
      <c r="I68" s="98">
        <v>333.5</v>
      </c>
      <c r="J68" s="45">
        <f t="shared" si="2"/>
        <v>5.1806790961540254E-3</v>
      </c>
      <c r="K68" s="98">
        <v>38</v>
      </c>
      <c r="L68" s="45">
        <f t="shared" si="3"/>
        <v>1.9820333889171996E-4</v>
      </c>
      <c r="M68" s="98">
        <v>72</v>
      </c>
      <c r="N68" s="99"/>
      <c r="O68" s="98">
        <v>19.3</v>
      </c>
      <c r="P68" s="45">
        <f t="shared" si="4"/>
        <v>1.0293218049291182E-4</v>
      </c>
      <c r="Q68" s="98">
        <v>25.3</v>
      </c>
      <c r="R68" s="99"/>
    </row>
    <row r="69" spans="1:18" ht="30" x14ac:dyDescent="0.25">
      <c r="A69" s="37" t="s">
        <v>23</v>
      </c>
      <c r="B69" s="30" t="s">
        <v>78</v>
      </c>
      <c r="C69" s="44">
        <v>336.9</v>
      </c>
      <c r="D69" s="45">
        <f t="shared" si="13"/>
        <v>1.4004792973077457E-3</v>
      </c>
      <c r="E69" s="44">
        <v>28120</v>
      </c>
      <c r="F69" s="53">
        <f t="shared" si="14"/>
        <v>1.2038413326848916E-2</v>
      </c>
      <c r="G69" s="98"/>
      <c r="H69" s="45">
        <f t="shared" si="1"/>
        <v>0</v>
      </c>
      <c r="I69" s="98"/>
      <c r="J69" s="45">
        <f t="shared" si="2"/>
        <v>0</v>
      </c>
      <c r="K69" s="98"/>
      <c r="L69" s="45">
        <f t="shared" si="3"/>
        <v>0</v>
      </c>
      <c r="M69" s="98"/>
      <c r="N69" s="99"/>
      <c r="O69" s="98"/>
      <c r="P69" s="45">
        <f t="shared" si="4"/>
        <v>0</v>
      </c>
      <c r="Q69" s="98">
        <v>1.8</v>
      </c>
      <c r="R69" s="99"/>
    </row>
    <row r="70" spans="1:18" ht="15.75" thickBot="1" x14ac:dyDescent="0.3">
      <c r="A70" s="13"/>
      <c r="B70" s="27"/>
      <c r="C70" s="5"/>
      <c r="D70" s="6"/>
      <c r="E70" s="11"/>
      <c r="F70" s="49"/>
      <c r="G70" s="57"/>
      <c r="H70" s="6"/>
      <c r="I70" s="57"/>
      <c r="J70" s="6"/>
      <c r="K70" s="57"/>
      <c r="L70" s="6"/>
      <c r="M70" s="57"/>
      <c r="N70" s="56"/>
      <c r="O70" s="70"/>
      <c r="P70" s="6"/>
      <c r="Q70" s="70"/>
      <c r="R70" s="56"/>
    </row>
    <row r="71" spans="1:18" ht="15.75" thickBot="1" x14ac:dyDescent="0.3">
      <c r="A71" s="21" t="s">
        <v>35</v>
      </c>
      <c r="B71" s="31"/>
      <c r="C71" s="22">
        <v>240560.5</v>
      </c>
      <c r="D71" s="23">
        <f>C71/$C$71</f>
        <v>1</v>
      </c>
      <c r="E71" s="24">
        <v>2335856</v>
      </c>
      <c r="F71" s="54">
        <f>E71/$E$71</f>
        <v>1</v>
      </c>
      <c r="G71" s="59">
        <f>G62+G40+G10+G6</f>
        <v>491757</v>
      </c>
      <c r="H71" s="60">
        <f t="shared" ref="H71" si="15">G71/$G$71</f>
        <v>1</v>
      </c>
      <c r="I71" s="88">
        <f>I62+I40+I10+I6</f>
        <v>64373.799999999996</v>
      </c>
      <c r="J71" s="89">
        <f t="shared" ref="J71" si="16">I71/$I$71</f>
        <v>1</v>
      </c>
      <c r="K71" s="88">
        <f>K62+K40+K10+K6</f>
        <v>191722.3</v>
      </c>
      <c r="L71" s="89">
        <f t="shared" ref="L71" si="17">K71/$K$71</f>
        <v>1</v>
      </c>
      <c r="M71" s="88">
        <v>58948</v>
      </c>
      <c r="N71" s="90"/>
      <c r="O71" s="91">
        <f>O62+O40+O10+O6</f>
        <v>187502.1</v>
      </c>
      <c r="P71" s="89">
        <f t="shared" ref="P71" si="18">O71/$O$71</f>
        <v>1</v>
      </c>
      <c r="Q71" s="91">
        <v>48846</v>
      </c>
      <c r="R71" s="90"/>
    </row>
  </sheetData>
  <mergeCells count="20">
    <mergeCell ref="Q65:Q66"/>
    <mergeCell ref="Q56:Q58"/>
    <mergeCell ref="M56:M58"/>
    <mergeCell ref="M65:M66"/>
    <mergeCell ref="A1:R1"/>
    <mergeCell ref="Q4:R4"/>
    <mergeCell ref="Q8:Q33"/>
    <mergeCell ref="Q35:Q36"/>
    <mergeCell ref="Q48:Q50"/>
    <mergeCell ref="M35:M36"/>
    <mergeCell ref="M48:M50"/>
    <mergeCell ref="O4:P4"/>
    <mergeCell ref="I4:J4"/>
    <mergeCell ref="K4:L4"/>
    <mergeCell ref="M4:N4"/>
    <mergeCell ref="M8:M33"/>
    <mergeCell ref="C4:D4"/>
    <mergeCell ref="E4:F4"/>
    <mergeCell ref="A3:F3"/>
    <mergeCell ref="G4:H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60F4F6CF013428135144C5827DA2E" ma:contentTypeVersion="13" ma:contentTypeDescription="Een nieuw document maken." ma:contentTypeScope="" ma:versionID="2ab9e14e328b56b67742c1fad6f256b7">
  <xsd:schema xmlns:xsd="http://www.w3.org/2001/XMLSchema" xmlns:xs="http://www.w3.org/2001/XMLSchema" xmlns:p="http://schemas.microsoft.com/office/2006/metadata/properties" xmlns:ns3="6b3b929e-fe80-4670-9dbf-646674794ee8" xmlns:ns4="fb9056ea-9310-47cd-b5dc-19320e7ca40c" targetNamespace="http://schemas.microsoft.com/office/2006/metadata/properties" ma:root="true" ma:fieldsID="61afc55a55173e3c5cc19b191b110ede" ns3:_="" ns4:_="">
    <xsd:import namespace="6b3b929e-fe80-4670-9dbf-646674794ee8"/>
    <xsd:import namespace="fb9056ea-9310-47cd-b5dc-19320e7ca4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b929e-fe80-4670-9dbf-646674794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056ea-9310-47cd-b5dc-19320e7ca4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61554-8831-4981-921C-7C8C2A25C3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F7192F-A705-4A26-A027-E04F48427C7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6b3b929e-fe80-4670-9dbf-646674794ee8"/>
    <ds:schemaRef ds:uri="http://purl.org/dc/dcmitype/"/>
    <ds:schemaRef ds:uri="fb9056ea-9310-47cd-b5dc-19320e7ca40c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5FB6531-DDE6-45EB-8526-E3748B340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3b929e-fe80-4670-9dbf-646674794ee8"/>
    <ds:schemaRef ds:uri="fb9056ea-9310-47cd-b5dc-19320e7ca4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VlaamseEconomieOntleed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Nispen, Jan</dc:creator>
  <cp:lastModifiedBy>Hanssens, Johan</cp:lastModifiedBy>
  <cp:lastPrinted>2020-04-13T22:30:02Z</cp:lastPrinted>
  <dcterms:created xsi:type="dcterms:W3CDTF">2020-03-04T11:44:50Z</dcterms:created>
  <dcterms:modified xsi:type="dcterms:W3CDTF">2020-04-13T22:30:15Z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0x01010021160F4F6CF013428135144C5827DA2E</vt:lpwstr>
  </property>
  <property fmtid="{D5CDD505-2E9C-101B-9397-08002B2CF9AE}" pid="3" name="Trefwoorden">
    <vt:lpwstr/>
  </property>
</Properties>
</file>